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Silas\Nextcloud4\Dokumente\02_Ablage_Office\"/>
    </mc:Choice>
  </mc:AlternateContent>
  <xr:revisionPtr revIDLastSave="0" documentId="13_ncr:1_{B66B976B-EA62-4C2B-AE6C-7D6E0FDC9544}" xr6:coauthVersionLast="47" xr6:coauthVersionMax="47" xr10:uidLastSave="{00000000-0000-0000-0000-000000000000}"/>
  <bookViews>
    <workbookView xWindow="-38510" yWindow="-110" windowWidth="38620" windowHeight="21100" xr2:uid="{00000000-000D-0000-FFFF-FFFF00000000}"/>
  </bookViews>
  <sheets>
    <sheet name="Literature" sheetId="1" r:id="rId1"/>
    <sheet name="FEC" sheetId="2" r:id="rId2"/>
  </sheets>
  <definedNames>
    <definedName name="_xlnm._FilterDatabase" localSheetId="0" hidden="1">Literature!$A$1:$K$42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7" i="1" l="1"/>
  <c r="H46" i="1"/>
  <c r="H29" i="1"/>
  <c r="G48" i="1"/>
  <c r="G47" i="1"/>
  <c r="G46" i="1"/>
  <c r="G45" i="1"/>
  <c r="G44" i="1"/>
  <c r="G43" i="1"/>
  <c r="G42" i="1"/>
  <c r="G40" i="1"/>
  <c r="G41" i="1"/>
  <c r="H22" i="1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H22" i="2"/>
  <c r="C22" i="2"/>
  <c r="H21" i="2"/>
  <c r="C21" i="2"/>
  <c r="C20" i="2"/>
  <c r="C19" i="2"/>
  <c r="C18" i="2"/>
  <c r="H17" i="2"/>
  <c r="C17" i="2"/>
  <c r="H16" i="2"/>
  <c r="C16" i="2"/>
  <c r="C15" i="2"/>
  <c r="C14" i="2"/>
  <c r="C13" i="2"/>
  <c r="H12" i="2"/>
  <c r="H14" i="2" s="1"/>
  <c r="C12" i="2"/>
  <c r="C11" i="2"/>
  <c r="C10" i="2"/>
  <c r="C9" i="2"/>
  <c r="C8" i="2"/>
  <c r="C7" i="2"/>
  <c r="C6" i="2"/>
  <c r="C5" i="2"/>
  <c r="C4" i="2"/>
  <c r="C3" i="2"/>
  <c r="C2" i="2"/>
  <c r="G3" i="1"/>
  <c r="G10" i="1"/>
  <c r="G9" i="1"/>
  <c r="G8" i="1"/>
  <c r="G30" i="1"/>
  <c r="G18" i="1"/>
  <c r="H18" i="1" s="1"/>
  <c r="G17" i="1"/>
  <c r="H17" i="1" s="1"/>
  <c r="G7" i="1"/>
  <c r="G2" i="1"/>
  <c r="G21" i="1"/>
  <c r="G39" i="1"/>
  <c r="G29" i="1"/>
  <c r="G20" i="1"/>
  <c r="G38" i="1"/>
  <c r="G13" i="1"/>
  <c r="H13" i="1" s="1"/>
  <c r="G12" i="1"/>
  <c r="H12" i="1" s="1"/>
  <c r="G6" i="1"/>
  <c r="H6" i="1" s="1"/>
  <c r="G19" i="1"/>
  <c r="G16" i="1"/>
  <c r="H16" i="1" s="1"/>
  <c r="G28" i="1"/>
  <c r="G37" i="1"/>
  <c r="G11" i="1"/>
  <c r="H11" i="1" s="1"/>
  <c r="G24" i="1"/>
  <c r="H24" i="1" s="1"/>
  <c r="G5" i="1"/>
  <c r="H5" i="1" s="1"/>
  <c r="G36" i="1"/>
  <c r="G35" i="1"/>
  <c r="G23" i="1"/>
  <c r="H23" i="1" s="1"/>
  <c r="G15" i="1"/>
  <c r="H15" i="1" s="1"/>
  <c r="G27" i="1"/>
  <c r="G34" i="1"/>
  <c r="G33" i="1"/>
  <c r="G14" i="1"/>
  <c r="H14" i="1" s="1"/>
  <c r="G4" i="1"/>
  <c r="H4" i="1" s="1"/>
  <c r="G22" i="1"/>
  <c r="G26" i="1"/>
  <c r="G32" i="1"/>
  <c r="G31" i="1"/>
  <c r="G25" i="1"/>
  <c r="H18" i="2" l="1"/>
  <c r="H23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4ADA00C-2C0F-4102-9C80-EAC69F32B778}" keepAlive="1" name="Abfrage - fec" description="Verbindung mit der Abfrage 'fec' in der Arbeitsmappe." type="5" refreshedVersion="0" background="1">
    <dbPr connection="Provider=Microsoft.Mashup.OleDb.1;Data Source=$Workbook$;Location=fec;Extended Properties=&quot;&quot;" command="SELECT * FROM [fec]"/>
  </connection>
  <connection id="2" xr16:uid="{9AE89D26-785E-4EFA-9112-77E53EB2A951}" keepAlive="1" name="Abfrage - fec (2)" description="Verbindung mit der Abfrage 'fec (2)' in der Arbeitsmappe." type="5" refreshedVersion="0" background="1">
    <dbPr connection="Provider=Microsoft.Mashup.OleDb.1;Data Source=$Workbook$;Location=&quot;fec (2)&quot;;Extended Properties=&quot;&quot;" command="SELECT * FROM [fec (2)]"/>
  </connection>
  <connection id="3" xr16:uid="{FBFD61D4-127D-42D5-B5AC-0007354CA203}" keepAlive="1" name="Abfrage - fec (3)" description="Verbindung mit der Abfrage 'fec (3)' in der Arbeitsmappe." type="5" refreshedVersion="0" background="1">
    <dbPr connection="Provider=Microsoft.Mashup.OleDb.1;Data Source=$Workbook$;Location=&quot;fec (3)&quot;;Extended Properties=&quot;&quot;" command="SELECT * FROM [fec (3)]"/>
  </connection>
</connections>
</file>

<file path=xl/sharedStrings.xml><?xml version="1.0" encoding="utf-8"?>
<sst xmlns="http://schemas.openxmlformats.org/spreadsheetml/2006/main" count="247" uniqueCount="84">
  <si>
    <t>Name</t>
  </si>
  <si>
    <t>Year</t>
  </si>
  <si>
    <t>Journal</t>
  </si>
  <si>
    <t>M</t>
  </si>
  <si>
    <t>Baud Rate</t>
  </si>
  <si>
    <t xml:space="preserve">Gross Rate </t>
  </si>
  <si>
    <t>Net Rate</t>
  </si>
  <si>
    <t>FEC</t>
  </si>
  <si>
    <t>OH</t>
  </si>
  <si>
    <t>AIR</t>
  </si>
  <si>
    <t>Note</t>
  </si>
  <si>
    <t>Plasmonic Ring Resonator Modulator Demonstrating IM/DD &gt;400G per lane</t>
  </si>
  <si>
    <t>Tobias Blatter</t>
  </si>
  <si>
    <t>ECOC</t>
  </si>
  <si>
    <t>HD</t>
  </si>
  <si>
    <t>Ultrahigh-Net-Bitrate 363 Gbit/s PAM-8 and 279 Gbit/s Polybinary Optical Transmission Using Plasmonic Mach-Zehnder Modulator</t>
  </si>
  <si>
    <t>Qian Hu</t>
  </si>
  <si>
    <t>JLT</t>
  </si>
  <si>
    <t>SD</t>
  </si>
  <si>
    <t>O-Band SOH Mach-Zehnder Modulator Operating at a PAM4 Line Rate of 384 Gbit/s with Sub-Volt Drive Voltage</t>
  </si>
  <si>
    <t>A. Schwarzenberger</t>
  </si>
  <si>
    <t>OFC</t>
  </si>
  <si>
    <t>Beyond 300 Gbps Short-Reach Links Using TFLN  MZMs with 500 mVpp and Linear Equalization</t>
  </si>
  <si>
    <t>Essam Berikaa</t>
  </si>
  <si>
    <t>PTL</t>
  </si>
  <si>
    <t>Net 1.6 Tbps (4×400Gbps/λ) O-Band IM/DD Transmission Over 2 km Using Uncooled DFB Lasers on the LAN-WDM grid and Sub-1V Drive TFLN Modulators</t>
  </si>
  <si>
    <t>St-Arnault</t>
  </si>
  <si>
    <t>Duobinary</t>
  </si>
  <si>
    <t>M8199A; Sub 1V</t>
  </si>
  <si>
    <t>High-Speed Low-Complexity Optical PAM Links With a High-Slope-Efficiency Optical Modulator: Analysis and Demonstration</t>
  </si>
  <si>
    <t>Paikun Zhu</t>
  </si>
  <si>
    <t>May 2024</t>
  </si>
  <si>
    <t>Sub 1V</t>
  </si>
  <si>
    <t>O-Band Plasmonic MZM enabling Single Carrier net 400 Gbit/s 
IM/DD over 1 km Fiber</t>
  </si>
  <si>
    <t>Laurenz Kulmer(1,*)
, Silas Oettinghaus(</t>
  </si>
  <si>
    <t>2km; Four channels deployed</t>
  </si>
  <si>
    <t>10 km; 1300</t>
  </si>
  <si>
    <t>May 2025</t>
  </si>
  <si>
    <t>10km; 1295,56</t>
  </si>
  <si>
    <t>May 2026</t>
  </si>
  <si>
    <t>2 Km; All four channels</t>
  </si>
  <si>
    <t>10 km; 1295 schafft es gar nicht mehr!</t>
  </si>
  <si>
    <t>PS-PAM16; M8199A; 70GHZ PD; SHF804B 55 GHz, 59 GHz Scope at 256 Gsa/s</t>
  </si>
  <si>
    <t>Ultrahigh-Speed Optical Interconnects With Thin Film Lithium Niobate Modulator</t>
  </si>
  <si>
    <t>Xiansong Fang</t>
  </si>
  <si>
    <t>[1] C. St-Arnault et al., “Net 3.2 Tbps 225 Gbaud PAM4 O-Band IM/DD 2 km Transmission Using FR8 and DR8 with a CMOS 3 nm SerDes and TFLN Modulators,” 2025.</t>
  </si>
  <si>
    <t xml:space="preserve">C. St-Arnault </t>
  </si>
  <si>
    <t>May 25</t>
  </si>
  <si>
    <t>High-Speed IM/DD Transmission Using Partial Response Signaling With Precoding and Memoryless Decoding</t>
  </si>
  <si>
    <t>Type</t>
  </si>
  <si>
    <t>Code Rate</t>
  </si>
  <si>
    <t>Overhead</t>
  </si>
  <si>
    <t>Threshold</t>
  </si>
  <si>
    <t>Performance Estimation</t>
  </si>
  <si>
    <t>Baud Rate here:</t>
  </si>
  <si>
    <t>PAM-M here:</t>
  </si>
  <si>
    <t>BER result here:</t>
  </si>
  <si>
    <t>NGMI result here:</t>
  </si>
  <si>
    <t>Gross Rate/ Line Rate</t>
  </si>
  <si>
    <t xml:space="preserve">Possible SD Code Rate </t>
  </si>
  <si>
    <t>PossibleSD  Overhead</t>
  </si>
  <si>
    <t>SD Net Rate</t>
  </si>
  <si>
    <t xml:space="preserve">Possible HD Code Rate </t>
  </si>
  <si>
    <t>Possible HD  Overhead</t>
  </si>
  <si>
    <t>HD Net Rate</t>
  </si>
  <si>
    <t>KP4</t>
  </si>
  <si>
    <t>HD FEC</t>
  </si>
  <si>
    <t>KP4 + Hamming</t>
  </si>
  <si>
    <t>CR</t>
  </si>
  <si>
    <t>0.85989</t>
  </si>
  <si>
    <t>0.82683</t>
  </si>
  <si>
    <t>AMUX-based Bandwidth Tripler with Time-interleaved Nonlinear Digital Pre-distortion Enabling 216-GBd PS-PAM8 Signal</t>
  </si>
  <si>
    <t>Masanori Nakamura</t>
  </si>
  <si>
    <t>AMUX</t>
  </si>
  <si>
    <t>High-Performance SiGe Analog Multiplexer  Enabling 176 GBd PAM-8 Transmission</t>
  </si>
  <si>
    <t>420.5</t>
  </si>
  <si>
    <t>562.5</t>
  </si>
  <si>
    <t>0.07</t>
  </si>
  <si>
    <t>0.2</t>
  </si>
  <si>
    <t xml:space="preserve">3mm SerDes </t>
  </si>
  <si>
    <t>Net 3.2 Tbps 225 Gbaud PAM4 O-Band IM/DD 2 km  Transmission Using FR8 and DR8 with a CMOS 3 nm  SerDes and TFLN Modulators</t>
  </si>
  <si>
    <t>Charles St-Arnault</t>
  </si>
  <si>
    <t>540Gbps IMDD Transmission over 30km SMF using 110GHz Bandwidth InP EML</t>
  </si>
  <si>
    <t>Xin Chen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</si>
</sst>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7" x14ac:knownFonts="1">
    <font>
      <sz val="11"/>
      <color theme="1"/>
      <name val="Aptos Narrow"/>
      <scheme val="minor"/>
    </font>
    <font>
      <b/>
      <sz val="11"/>
      <color theme="1"/>
      <name val="Aptos Narrow"/>
      <scheme val="minor"/>
    </font>
    <font>
      <b/>
      <i/>
      <sz val="11"/>
      <color theme="1"/>
      <name val="Aptos Narrow"/>
      <scheme val="minor"/>
    </font>
    <font>
      <sz val="14"/>
      <color theme="1"/>
      <name val="Consolas"/>
    </font>
    <font>
      <sz val="11"/>
      <color theme="1" tint="0.499984740745262"/>
      <name val="Aptos Narrow"/>
      <scheme val="minor"/>
    </font>
    <font>
      <i/>
      <sz val="11"/>
      <color theme="1" tint="0.499984740745262"/>
      <name val="Aptos Narrow"/>
      <scheme val="minor"/>
    </font>
    <font>
      <sz val="11"/>
      <color theme="1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49992370372631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0" tint="-0.149998474074526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9" fontId="6" fillId="0" borderId="0" applyFont="0" applyFill="0" applyBorder="0" applyProtection="0"/>
  </cellStyleXfs>
  <cellXfs count="29">
    <xf numFmtId="0" fontId="0" fillId="0" borderId="0" xfId="0"/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17" fontId="0" fillId="0" borderId="0" xfId="0" applyNumberFormat="1" applyAlignment="1">
      <alignment horizont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9" fontId="0" fillId="0" borderId="0" xfId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4" borderId="0" xfId="0" applyFont="1" applyFill="1" applyAlignment="1">
      <alignment horizontal="center"/>
    </xf>
    <xf numFmtId="164" fontId="0" fillId="0" borderId="0" xfId="1" applyNumberFormat="1" applyAlignment="1">
      <alignment horizontal="center" vertical="center"/>
    </xf>
    <xf numFmtId="48" fontId="3" fillId="4" borderId="0" xfId="0" applyNumberFormat="1" applyFont="1" applyFill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1" applyNumberForma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164" fontId="5" fillId="0" borderId="7" xfId="1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11" fontId="0" fillId="0" borderId="0" xfId="0" applyNumberFormat="1" applyAlignment="1">
      <alignment horizontal="center" vertical="center"/>
    </xf>
    <xf numFmtId="11" fontId="0" fillId="0" borderId="1" xfId="0" applyNumberFormat="1" applyBorder="1" applyAlignment="1">
      <alignment horizontal="center" vertical="center"/>
    </xf>
    <xf numFmtId="164" fontId="0" fillId="0" borderId="0" xfId="1" applyNumberFormat="1" applyAlignment="1">
      <alignment horizontal="center"/>
    </xf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tabSelected="1" zoomScaleNormal="100" workbookViewId="0">
      <pane ySplit="1" topLeftCell="A2" activePane="bottomLeft" state="frozen"/>
      <selection activeCell="H19" sqref="H19"/>
      <selection pane="bottomLeft" activeCell="D51" sqref="D51"/>
    </sheetView>
  </sheetViews>
  <sheetFormatPr baseColWidth="10" defaultRowHeight="14.5" x14ac:dyDescent="0.35"/>
  <cols>
    <col min="1" max="1" width="128.7265625" customWidth="1"/>
    <col min="2" max="2" width="27" customWidth="1"/>
    <col min="13" max="13" width="90" customWidth="1"/>
  </cols>
  <sheetData>
    <row r="1" spans="1:14" x14ac:dyDescent="0.35">
      <c r="A1" s="1" t="s">
        <v>0</v>
      </c>
      <c r="B1" s="1" t="s">
        <v>72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68</v>
      </c>
      <c r="K1" s="1" t="s">
        <v>8</v>
      </c>
      <c r="L1" s="1" t="s">
        <v>9</v>
      </c>
      <c r="M1" s="1" t="s">
        <v>10</v>
      </c>
    </row>
    <row r="2" spans="1:14" x14ac:dyDescent="0.35">
      <c r="A2" s="2" t="s">
        <v>45</v>
      </c>
      <c r="B2" s="2" t="s">
        <v>46</v>
      </c>
      <c r="C2" s="2" t="s">
        <v>47</v>
      </c>
      <c r="D2" s="2" t="s">
        <v>21</v>
      </c>
      <c r="E2" s="2">
        <v>4</v>
      </c>
      <c r="F2" s="2">
        <v>225</v>
      </c>
      <c r="G2" s="2">
        <f>LOG(E2,2)*F2</f>
        <v>450</v>
      </c>
      <c r="H2" s="2">
        <v>420.5</v>
      </c>
      <c r="I2" s="2" t="s">
        <v>14</v>
      </c>
      <c r="J2" s="2"/>
      <c r="K2" s="2"/>
      <c r="L2" s="2">
        <v>214</v>
      </c>
      <c r="M2" s="2"/>
      <c r="N2" s="2"/>
    </row>
    <row r="3" spans="1:14" x14ac:dyDescent="0.35">
      <c r="A3" s="2" t="s">
        <v>45</v>
      </c>
      <c r="B3" s="2" t="s">
        <v>46</v>
      </c>
      <c r="C3" s="2" t="s">
        <v>47</v>
      </c>
      <c r="D3" s="2" t="s">
        <v>21</v>
      </c>
      <c r="E3" s="2">
        <v>8</v>
      </c>
      <c r="F3" s="2">
        <v>225</v>
      </c>
      <c r="G3" s="2">
        <f>LOG(E3,2)*F3</f>
        <v>675</v>
      </c>
      <c r="H3" s="2">
        <v>562.5</v>
      </c>
      <c r="I3" s="2" t="s">
        <v>18</v>
      </c>
      <c r="J3" s="2"/>
      <c r="K3" s="2"/>
      <c r="L3" s="2">
        <v>360</v>
      </c>
      <c r="M3" s="2"/>
      <c r="N3" s="2"/>
    </row>
    <row r="4" spans="1:14" x14ac:dyDescent="0.35">
      <c r="A4" s="2" t="s">
        <v>22</v>
      </c>
      <c r="B4" s="2" t="s">
        <v>23</v>
      </c>
      <c r="C4" s="2">
        <v>2023</v>
      </c>
      <c r="D4" s="2" t="s">
        <v>24</v>
      </c>
      <c r="E4" s="2">
        <v>4</v>
      </c>
      <c r="F4" s="2">
        <v>132</v>
      </c>
      <c r="G4" s="2">
        <f>LOG(E4,2)*F4</f>
        <v>264</v>
      </c>
      <c r="H4" s="2">
        <f>G4*(1/(1+K4))</f>
        <v>250.95057034220531</v>
      </c>
      <c r="I4" s="2"/>
      <c r="J4" s="2"/>
      <c r="K4" s="2">
        <v>5.1999999999999998E-2</v>
      </c>
      <c r="L4" s="2">
        <v>461</v>
      </c>
      <c r="M4" s="2"/>
      <c r="N4" s="2"/>
    </row>
    <row r="5" spans="1:14" x14ac:dyDescent="0.35">
      <c r="A5" s="2" t="s">
        <v>22</v>
      </c>
      <c r="B5" s="2" t="s">
        <v>23</v>
      </c>
      <c r="C5" s="2">
        <v>2023</v>
      </c>
      <c r="D5" s="2" t="s">
        <v>24</v>
      </c>
      <c r="E5" s="2">
        <v>6</v>
      </c>
      <c r="F5" s="2">
        <v>132</v>
      </c>
      <c r="G5" s="2">
        <f>LOG(E5,2)*F5</f>
        <v>341.21505009519262</v>
      </c>
      <c r="H5" s="2">
        <f>G5*(1/(1+K5))</f>
        <v>319.78917534694716</v>
      </c>
      <c r="I5" s="2"/>
      <c r="J5" s="2"/>
      <c r="K5" s="2">
        <v>6.7000000000000004E-2</v>
      </c>
      <c r="L5" s="2">
        <v>168</v>
      </c>
      <c r="M5" s="2"/>
      <c r="N5" s="2"/>
    </row>
    <row r="6" spans="1:14" x14ac:dyDescent="0.35">
      <c r="A6" s="2" t="s">
        <v>22</v>
      </c>
      <c r="B6" s="2" t="s">
        <v>23</v>
      </c>
      <c r="C6" s="2">
        <v>2023</v>
      </c>
      <c r="D6" s="2" t="s">
        <v>24</v>
      </c>
      <c r="E6" s="2">
        <v>8</v>
      </c>
      <c r="F6" s="2">
        <v>136</v>
      </c>
      <c r="G6" s="2">
        <f>LOG(E6,2)*F6</f>
        <v>408</v>
      </c>
      <c r="H6" s="2">
        <f>G6*(1/(1+K6))</f>
        <v>342.79952949084191</v>
      </c>
      <c r="I6" s="2"/>
      <c r="J6" s="2"/>
      <c r="K6" s="2">
        <v>0.19020000000000001</v>
      </c>
      <c r="L6" s="2">
        <v>294</v>
      </c>
    </row>
    <row r="7" spans="1:14" x14ac:dyDescent="0.35">
      <c r="A7" s="2" t="s">
        <v>48</v>
      </c>
      <c r="B7" s="2" t="s">
        <v>16</v>
      </c>
      <c r="C7" s="4">
        <v>45444</v>
      </c>
      <c r="D7" s="2" t="s">
        <v>17</v>
      </c>
      <c r="E7" s="2">
        <v>4</v>
      </c>
      <c r="F7" s="2">
        <v>240</v>
      </c>
      <c r="G7" s="2">
        <f>LOG(E7,2)*F7</f>
        <v>480</v>
      </c>
      <c r="H7" s="2">
        <v>427.4</v>
      </c>
      <c r="I7" s="2" t="s">
        <v>18</v>
      </c>
      <c r="J7" s="2"/>
      <c r="K7" s="2"/>
      <c r="L7" s="2">
        <v>378</v>
      </c>
    </row>
    <row r="8" spans="1:14" x14ac:dyDescent="0.35">
      <c r="A8" s="2" t="s">
        <v>48</v>
      </c>
      <c r="B8" s="2" t="s">
        <v>16</v>
      </c>
      <c r="C8" s="4">
        <v>45444</v>
      </c>
      <c r="D8" s="2" t="s">
        <v>17</v>
      </c>
      <c r="E8" s="2">
        <v>6</v>
      </c>
      <c r="F8" s="2">
        <v>216</v>
      </c>
      <c r="G8" s="2">
        <f>LOG(E8,2)*F8</f>
        <v>558.35190015576973</v>
      </c>
      <c r="H8" s="2">
        <v>474.6</v>
      </c>
      <c r="I8" s="2" t="s">
        <v>18</v>
      </c>
      <c r="J8" s="2"/>
      <c r="K8" s="2"/>
      <c r="L8" s="2"/>
    </row>
    <row r="9" spans="1:14" x14ac:dyDescent="0.35">
      <c r="A9" s="2" t="s">
        <v>48</v>
      </c>
      <c r="B9" s="2" t="s">
        <v>16</v>
      </c>
      <c r="C9" s="4">
        <v>45444</v>
      </c>
      <c r="D9" s="2" t="s">
        <v>17</v>
      </c>
      <c r="E9" s="2">
        <v>12</v>
      </c>
      <c r="F9" s="2">
        <v>160</v>
      </c>
      <c r="G9" s="2">
        <f>LOG(E9,2)*F9</f>
        <v>573.59400011538503</v>
      </c>
      <c r="H9" s="2">
        <v>481.2</v>
      </c>
      <c r="I9" s="2" t="s">
        <v>18</v>
      </c>
      <c r="J9" s="2"/>
      <c r="K9" s="2"/>
      <c r="L9" s="2"/>
      <c r="M9" t="s">
        <v>27</v>
      </c>
    </row>
    <row r="10" spans="1:14" x14ac:dyDescent="0.35">
      <c r="A10" s="2" t="s">
        <v>48</v>
      </c>
      <c r="B10" s="2" t="s">
        <v>16</v>
      </c>
      <c r="C10" s="4">
        <v>45444</v>
      </c>
      <c r="D10" s="2" t="s">
        <v>17</v>
      </c>
      <c r="E10" s="2">
        <v>8</v>
      </c>
      <c r="F10" s="2">
        <v>200</v>
      </c>
      <c r="G10" s="2">
        <f>LOG(E10,2)*F10</f>
        <v>600</v>
      </c>
      <c r="H10" s="2">
        <v>510</v>
      </c>
      <c r="I10" s="2" t="s">
        <v>18</v>
      </c>
      <c r="J10" s="2"/>
      <c r="K10" s="2"/>
      <c r="L10" s="2"/>
      <c r="M10" t="s">
        <v>27</v>
      </c>
    </row>
    <row r="11" spans="1:14" x14ac:dyDescent="0.35">
      <c r="A11" s="2" t="s">
        <v>29</v>
      </c>
      <c r="B11" s="2" t="s">
        <v>30</v>
      </c>
      <c r="C11" s="2" t="s">
        <v>31</v>
      </c>
      <c r="D11" s="2" t="s">
        <v>17</v>
      </c>
      <c r="E11" s="2">
        <v>8</v>
      </c>
      <c r="F11" s="2">
        <v>128</v>
      </c>
      <c r="G11" s="2">
        <f>LOG(E11,2)*F11</f>
        <v>384</v>
      </c>
      <c r="H11" s="2">
        <f>G11*(1/(1+K11))</f>
        <v>329.04884318766062</v>
      </c>
      <c r="I11" s="2" t="s">
        <v>14</v>
      </c>
      <c r="J11" s="2"/>
      <c r="K11" s="2">
        <v>0.16700000000000001</v>
      </c>
      <c r="L11" s="2"/>
      <c r="M11" t="s">
        <v>27</v>
      </c>
    </row>
    <row r="12" spans="1:14" x14ac:dyDescent="0.35">
      <c r="A12" s="2" t="s">
        <v>29</v>
      </c>
      <c r="B12" s="2" t="s">
        <v>30</v>
      </c>
      <c r="C12" s="2" t="s">
        <v>37</v>
      </c>
      <c r="D12" s="2" t="s">
        <v>17</v>
      </c>
      <c r="E12" s="2">
        <v>8</v>
      </c>
      <c r="F12" s="2">
        <v>136</v>
      </c>
      <c r="G12" s="2">
        <f>LOG(E12,2)*F12</f>
        <v>408</v>
      </c>
      <c r="H12" s="2">
        <f>G12*(1/(1+K12))</f>
        <v>353.85949696444055</v>
      </c>
      <c r="I12" s="2" t="s">
        <v>14</v>
      </c>
      <c r="J12" s="2"/>
      <c r="K12" s="2">
        <v>0.153</v>
      </c>
      <c r="L12" s="2"/>
    </row>
    <row r="13" spans="1:14" x14ac:dyDescent="0.35">
      <c r="A13" s="2" t="s">
        <v>29</v>
      </c>
      <c r="B13" s="2" t="s">
        <v>30</v>
      </c>
      <c r="C13" s="2" t="s">
        <v>39</v>
      </c>
      <c r="D13" s="2" t="s">
        <v>17</v>
      </c>
      <c r="E13" s="2">
        <v>8</v>
      </c>
      <c r="F13" s="2">
        <v>144</v>
      </c>
      <c r="G13" s="2">
        <f>LOG(E13,2)*F13</f>
        <v>432</v>
      </c>
      <c r="H13" s="2">
        <f>G13*(1/(1+K13))</f>
        <v>360</v>
      </c>
      <c r="I13" s="2" t="s">
        <v>14</v>
      </c>
      <c r="J13" s="2"/>
      <c r="K13" s="2">
        <v>0.2</v>
      </c>
      <c r="L13" s="2"/>
    </row>
    <row r="14" spans="1:14" x14ac:dyDescent="0.35">
      <c r="A14" s="2" t="s">
        <v>25</v>
      </c>
      <c r="B14" s="2" t="s">
        <v>26</v>
      </c>
      <c r="C14" s="2">
        <v>2024</v>
      </c>
      <c r="D14" s="2" t="s">
        <v>21</v>
      </c>
      <c r="E14" s="2">
        <v>4</v>
      </c>
      <c r="F14" s="2">
        <v>170</v>
      </c>
      <c r="G14" s="2">
        <f>LOG(E14,2)*F14</f>
        <v>340</v>
      </c>
      <c r="H14" s="2">
        <f>G14*(1/(1+K14))</f>
        <v>272</v>
      </c>
      <c r="I14" s="2" t="s">
        <v>14</v>
      </c>
      <c r="J14" s="2"/>
      <c r="K14" s="2">
        <v>0.25</v>
      </c>
      <c r="L14" s="2"/>
      <c r="M14" t="s">
        <v>28</v>
      </c>
    </row>
    <row r="15" spans="1:14" x14ac:dyDescent="0.35">
      <c r="A15" s="2" t="s">
        <v>25</v>
      </c>
      <c r="B15" s="2" t="s">
        <v>26</v>
      </c>
      <c r="C15" s="2">
        <v>2024</v>
      </c>
      <c r="D15" s="2" t="s">
        <v>21</v>
      </c>
      <c r="E15" s="2">
        <v>4</v>
      </c>
      <c r="F15" s="2">
        <v>190</v>
      </c>
      <c r="G15" s="2">
        <f>LOG(E15,2)*F15</f>
        <v>380</v>
      </c>
      <c r="H15" s="2">
        <f>G15*(1/(1+K15))</f>
        <v>304</v>
      </c>
      <c r="I15" s="2" t="s">
        <v>14</v>
      </c>
      <c r="J15" s="2"/>
      <c r="K15" s="2">
        <v>0.25</v>
      </c>
      <c r="L15" s="2"/>
      <c r="M15" t="s">
        <v>28</v>
      </c>
    </row>
    <row r="16" spans="1:14" x14ac:dyDescent="0.35">
      <c r="A16" s="2" t="s">
        <v>25</v>
      </c>
      <c r="B16" s="2" t="s">
        <v>26</v>
      </c>
      <c r="C16" s="2">
        <v>2024</v>
      </c>
      <c r="D16" s="2" t="s">
        <v>21</v>
      </c>
      <c r="E16" s="2">
        <v>4</v>
      </c>
      <c r="F16" s="2">
        <v>210</v>
      </c>
      <c r="G16" s="2">
        <f>LOG(E16,2)*F16</f>
        <v>420</v>
      </c>
      <c r="H16" s="2">
        <f>G16*(1/(1+K16))</f>
        <v>336</v>
      </c>
      <c r="I16" s="2" t="s">
        <v>14</v>
      </c>
      <c r="J16" s="2"/>
      <c r="K16" s="2">
        <v>0.25</v>
      </c>
      <c r="L16" s="2"/>
      <c r="M16" t="s">
        <v>28</v>
      </c>
    </row>
    <row r="17" spans="1:13" x14ac:dyDescent="0.35">
      <c r="A17" s="2" t="s">
        <v>25</v>
      </c>
      <c r="B17" s="2" t="s">
        <v>26</v>
      </c>
      <c r="C17" s="2">
        <v>2024</v>
      </c>
      <c r="D17" s="2" t="s">
        <v>21</v>
      </c>
      <c r="E17" s="2">
        <v>8</v>
      </c>
      <c r="F17" s="2">
        <v>180</v>
      </c>
      <c r="G17" s="2">
        <f>LOG(E17,2)*F17</f>
        <v>540</v>
      </c>
      <c r="H17" s="2">
        <f>G17*(1/(1+K17))</f>
        <v>432</v>
      </c>
      <c r="I17" s="2" t="s">
        <v>14</v>
      </c>
      <c r="J17" s="2"/>
      <c r="K17" s="2">
        <v>0.25</v>
      </c>
      <c r="L17" s="2"/>
    </row>
    <row r="18" spans="1:13" x14ac:dyDescent="0.35">
      <c r="A18" s="2" t="s">
        <v>25</v>
      </c>
      <c r="B18" s="2" t="s">
        <v>26</v>
      </c>
      <c r="C18" s="2">
        <v>2024</v>
      </c>
      <c r="D18" s="2" t="s">
        <v>21</v>
      </c>
      <c r="E18" s="2">
        <v>8</v>
      </c>
      <c r="F18" s="2">
        <v>180</v>
      </c>
      <c r="G18" s="2">
        <f>LOG(E18,2)*F18</f>
        <v>540</v>
      </c>
      <c r="H18" s="2">
        <f>G18*(1/(1+K18))</f>
        <v>432</v>
      </c>
      <c r="I18" s="2" t="s">
        <v>14</v>
      </c>
      <c r="J18" s="2"/>
      <c r="K18" s="2">
        <v>0.25</v>
      </c>
      <c r="L18" s="2"/>
      <c r="M18" t="s">
        <v>32</v>
      </c>
    </row>
    <row r="19" spans="1:13" ht="29" x14ac:dyDescent="0.35">
      <c r="A19" s="3" t="s">
        <v>33</v>
      </c>
      <c r="B19" s="3" t="s">
        <v>34</v>
      </c>
      <c r="C19" s="2">
        <v>2025</v>
      </c>
      <c r="D19" s="2" t="s">
        <v>13</v>
      </c>
      <c r="E19" s="2">
        <v>4</v>
      </c>
      <c r="F19" s="2">
        <v>172</v>
      </c>
      <c r="G19" s="2">
        <f>LOG(E19,2)*F19</f>
        <v>344</v>
      </c>
      <c r="H19" s="2">
        <v>337</v>
      </c>
      <c r="I19" s="2" t="s">
        <v>18</v>
      </c>
      <c r="J19" s="2"/>
      <c r="K19" s="2"/>
      <c r="L19" s="2"/>
      <c r="M19" t="s">
        <v>32</v>
      </c>
    </row>
    <row r="20" spans="1:13" ht="29" x14ac:dyDescent="0.35">
      <c r="A20" s="3" t="s">
        <v>33</v>
      </c>
      <c r="B20" s="3" t="s">
        <v>34</v>
      </c>
      <c r="C20" s="2">
        <v>2025</v>
      </c>
      <c r="D20" s="2" t="s">
        <v>13</v>
      </c>
      <c r="E20" s="2">
        <v>6</v>
      </c>
      <c r="F20" s="2">
        <v>160</v>
      </c>
      <c r="G20" s="2">
        <f>LOG(E20,2)*F20</f>
        <v>413.59400011538497</v>
      </c>
      <c r="H20" s="2">
        <v>377</v>
      </c>
      <c r="I20" s="2" t="s">
        <v>18</v>
      </c>
      <c r="J20" s="2"/>
      <c r="K20" s="2"/>
      <c r="L20" s="2"/>
      <c r="M20" t="s">
        <v>32</v>
      </c>
    </row>
    <row r="21" spans="1:13" ht="29" x14ac:dyDescent="0.35">
      <c r="A21" s="3" t="s">
        <v>33</v>
      </c>
      <c r="B21" s="3" t="s">
        <v>34</v>
      </c>
      <c r="C21" s="2">
        <v>2025</v>
      </c>
      <c r="D21" s="2" t="s">
        <v>13</v>
      </c>
      <c r="E21" s="2">
        <v>8</v>
      </c>
      <c r="F21" s="2">
        <v>160</v>
      </c>
      <c r="G21" s="2">
        <f>LOG(E21,2)*F21</f>
        <v>480</v>
      </c>
      <c r="H21" s="2">
        <v>413</v>
      </c>
      <c r="I21" s="2" t="s">
        <v>18</v>
      </c>
      <c r="J21" s="2"/>
      <c r="K21" s="2"/>
      <c r="L21" s="2"/>
    </row>
    <row r="22" spans="1:13" x14ac:dyDescent="0.35">
      <c r="A22" s="2" t="s">
        <v>19</v>
      </c>
      <c r="B22" s="2" t="s">
        <v>20</v>
      </c>
      <c r="C22" s="2">
        <v>2024</v>
      </c>
      <c r="D22" s="2" t="s">
        <v>21</v>
      </c>
      <c r="E22" s="2">
        <v>4</v>
      </c>
      <c r="F22" s="2">
        <v>112</v>
      </c>
      <c r="G22" s="2">
        <f>LOG(E22,2)*F22</f>
        <v>224</v>
      </c>
      <c r="H22" s="2">
        <f>G22*(1/(1+K22))</f>
        <v>209.34579439252337</v>
      </c>
      <c r="I22" s="2" t="s">
        <v>14</v>
      </c>
      <c r="J22" s="2"/>
      <c r="K22" s="2">
        <v>7.0000000000000007E-2</v>
      </c>
      <c r="L22" s="2"/>
      <c r="M22" t="s">
        <v>35</v>
      </c>
    </row>
    <row r="23" spans="1:13" x14ac:dyDescent="0.35">
      <c r="A23" s="2" t="s">
        <v>19</v>
      </c>
      <c r="B23" s="2" t="s">
        <v>20</v>
      </c>
      <c r="C23" s="2">
        <v>2024</v>
      </c>
      <c r="D23" s="2" t="s">
        <v>21</v>
      </c>
      <c r="E23" s="2">
        <v>4</v>
      </c>
      <c r="F23" s="2">
        <v>176</v>
      </c>
      <c r="G23" s="2">
        <f>LOG(E23,2)*F23</f>
        <v>352</v>
      </c>
      <c r="H23" s="2">
        <f>G23*(1/(1+K23))</f>
        <v>306.08695652173918</v>
      </c>
      <c r="I23" s="2" t="s">
        <v>14</v>
      </c>
      <c r="J23" s="2"/>
      <c r="K23" s="2">
        <v>0.15</v>
      </c>
      <c r="L23" s="2"/>
      <c r="M23" t="s">
        <v>36</v>
      </c>
    </row>
    <row r="24" spans="1:13" x14ac:dyDescent="0.35">
      <c r="A24" s="2" t="s">
        <v>19</v>
      </c>
      <c r="B24" s="2" t="s">
        <v>20</v>
      </c>
      <c r="C24" s="2">
        <v>2024</v>
      </c>
      <c r="D24" s="2" t="s">
        <v>21</v>
      </c>
      <c r="E24" s="2">
        <v>4</v>
      </c>
      <c r="F24" s="2">
        <v>192</v>
      </c>
      <c r="G24" s="2">
        <f>LOG(E24,2)*F24</f>
        <v>384</v>
      </c>
      <c r="H24" s="2">
        <f>G24*(1/(1+K24))</f>
        <v>320</v>
      </c>
      <c r="I24" s="2" t="s">
        <v>14</v>
      </c>
      <c r="J24" s="2"/>
      <c r="K24" s="2">
        <v>0.2</v>
      </c>
      <c r="L24" s="2"/>
      <c r="M24" t="s">
        <v>38</v>
      </c>
    </row>
    <row r="25" spans="1:13" x14ac:dyDescent="0.35">
      <c r="A25" s="2" t="s">
        <v>11</v>
      </c>
      <c r="B25" s="2" t="s">
        <v>12</v>
      </c>
      <c r="C25" s="2">
        <v>2024</v>
      </c>
      <c r="D25" s="2" t="s">
        <v>13</v>
      </c>
      <c r="E25" s="2">
        <v>2</v>
      </c>
      <c r="F25" s="2">
        <v>192</v>
      </c>
      <c r="G25" s="2">
        <f>LOG(E25,2)*F25</f>
        <v>192</v>
      </c>
      <c r="H25" s="2">
        <v>168</v>
      </c>
      <c r="I25" s="2" t="s">
        <v>14</v>
      </c>
      <c r="J25" s="2"/>
      <c r="K25" s="2">
        <v>0.125</v>
      </c>
      <c r="L25" s="2"/>
      <c r="M25" t="s">
        <v>40</v>
      </c>
    </row>
    <row r="26" spans="1:13" x14ac:dyDescent="0.35">
      <c r="A26" s="2" t="s">
        <v>11</v>
      </c>
      <c r="B26" s="2" t="s">
        <v>12</v>
      </c>
      <c r="C26" s="2">
        <v>2024</v>
      </c>
      <c r="D26" s="2" t="s">
        <v>13</v>
      </c>
      <c r="E26" s="2">
        <v>2</v>
      </c>
      <c r="F26" s="2">
        <v>224</v>
      </c>
      <c r="G26" s="2">
        <f>LOG(E26,2)*F26</f>
        <v>224</v>
      </c>
      <c r="H26" s="2">
        <v>204</v>
      </c>
      <c r="I26" s="2" t="s">
        <v>18</v>
      </c>
      <c r="J26" s="2"/>
      <c r="K26" s="2"/>
      <c r="L26" s="2"/>
      <c r="M26" t="s">
        <v>41</v>
      </c>
    </row>
    <row r="27" spans="1:13" x14ac:dyDescent="0.35">
      <c r="A27" s="2" t="s">
        <v>11</v>
      </c>
      <c r="B27" s="2" t="s">
        <v>12</v>
      </c>
      <c r="C27" s="2">
        <v>2024</v>
      </c>
      <c r="D27" s="2" t="s">
        <v>13</v>
      </c>
      <c r="E27" s="2">
        <v>4</v>
      </c>
      <c r="F27" s="2">
        <v>168</v>
      </c>
      <c r="G27" s="2">
        <f>LOG(E27,2)*F27</f>
        <v>336</v>
      </c>
      <c r="H27" s="2">
        <v>294</v>
      </c>
      <c r="I27" s="2" t="s">
        <v>14</v>
      </c>
      <c r="J27" s="2"/>
      <c r="K27" s="2">
        <v>0.125</v>
      </c>
      <c r="L27" s="2"/>
    </row>
    <row r="28" spans="1:13" x14ac:dyDescent="0.35">
      <c r="A28" s="2" t="s">
        <v>11</v>
      </c>
      <c r="B28" s="2" t="s">
        <v>12</v>
      </c>
      <c r="C28" s="2">
        <v>2024</v>
      </c>
      <c r="D28" s="2" t="s">
        <v>13</v>
      </c>
      <c r="E28" s="2">
        <v>4</v>
      </c>
      <c r="F28" s="2">
        <v>184</v>
      </c>
      <c r="G28" s="2">
        <f>LOG(E28,2)*F28</f>
        <v>368</v>
      </c>
      <c r="H28" s="2">
        <v>332</v>
      </c>
      <c r="I28" s="2" t="s">
        <v>18</v>
      </c>
      <c r="J28" s="2"/>
      <c r="K28" s="2"/>
      <c r="L28" s="2"/>
      <c r="M28" t="s">
        <v>42</v>
      </c>
    </row>
    <row r="29" spans="1:13" x14ac:dyDescent="0.35">
      <c r="A29" s="2" t="s">
        <v>11</v>
      </c>
      <c r="B29" s="2" t="s">
        <v>12</v>
      </c>
      <c r="C29" s="2">
        <v>2024</v>
      </c>
      <c r="D29" s="2" t="s">
        <v>13</v>
      </c>
      <c r="E29" s="2">
        <v>8</v>
      </c>
      <c r="F29" s="2">
        <v>144</v>
      </c>
      <c r="G29" s="2">
        <f>LOG(E29,2)*F29</f>
        <v>432</v>
      </c>
      <c r="H29" s="2">
        <f>G29*1/(1+K29)</f>
        <v>384</v>
      </c>
      <c r="I29" s="2" t="s">
        <v>14</v>
      </c>
      <c r="J29" s="2"/>
      <c r="K29" s="2">
        <v>0.125</v>
      </c>
      <c r="L29" s="2"/>
    </row>
    <row r="30" spans="1:13" x14ac:dyDescent="0.35">
      <c r="A30" s="2" t="s">
        <v>11</v>
      </c>
      <c r="B30" s="2" t="s">
        <v>12</v>
      </c>
      <c r="C30" s="2">
        <v>2024</v>
      </c>
      <c r="D30" s="2" t="s">
        <v>13</v>
      </c>
      <c r="E30" s="2">
        <v>8</v>
      </c>
      <c r="F30" s="2">
        <v>160</v>
      </c>
      <c r="G30" s="2">
        <f>LOG(E30,2)*F30</f>
        <v>480</v>
      </c>
      <c r="H30" s="2">
        <v>438</v>
      </c>
      <c r="I30" s="2" t="s">
        <v>18</v>
      </c>
      <c r="J30" s="2"/>
      <c r="K30" s="2"/>
      <c r="L30" s="2"/>
    </row>
    <row r="31" spans="1:13" x14ac:dyDescent="0.35">
      <c r="A31" s="2" t="s">
        <v>15</v>
      </c>
      <c r="B31" s="2" t="s">
        <v>16</v>
      </c>
      <c r="C31" s="2">
        <v>2022</v>
      </c>
      <c r="D31" s="2" t="s">
        <v>17</v>
      </c>
      <c r="E31" s="2">
        <v>2</v>
      </c>
      <c r="F31" s="2">
        <v>205.1</v>
      </c>
      <c r="G31" s="2">
        <f>LOG(E31,2)*F31</f>
        <v>205.1</v>
      </c>
      <c r="H31" s="2">
        <v>189.7</v>
      </c>
      <c r="I31" s="2" t="s">
        <v>18</v>
      </c>
      <c r="J31" s="2"/>
      <c r="K31" s="2"/>
      <c r="L31" s="2"/>
    </row>
    <row r="32" spans="1:13" x14ac:dyDescent="0.35">
      <c r="A32" s="2" t="s">
        <v>15</v>
      </c>
      <c r="B32" s="2" t="s">
        <v>16</v>
      </c>
      <c r="C32" s="2">
        <v>2022</v>
      </c>
      <c r="D32" s="2" t="s">
        <v>17</v>
      </c>
      <c r="E32" s="2">
        <v>2</v>
      </c>
      <c r="F32" s="2">
        <v>205.5</v>
      </c>
      <c r="G32" s="2">
        <f>LOG(E32,2)*F32</f>
        <v>205.5</v>
      </c>
      <c r="H32" s="2">
        <v>193.4</v>
      </c>
      <c r="I32" s="2" t="s">
        <v>14</v>
      </c>
      <c r="J32" s="2"/>
      <c r="L32" s="2"/>
    </row>
    <row r="33" spans="1:13" x14ac:dyDescent="0.35">
      <c r="A33" s="2" t="s">
        <v>15</v>
      </c>
      <c r="B33" s="2" t="s">
        <v>16</v>
      </c>
      <c r="C33" s="2">
        <v>2022</v>
      </c>
      <c r="D33" s="2" t="s">
        <v>17</v>
      </c>
      <c r="E33" s="2">
        <v>4</v>
      </c>
      <c r="F33" s="2">
        <v>160.80000000000001</v>
      </c>
      <c r="G33" s="2">
        <f>LOG(E33,2)*F33</f>
        <v>321.60000000000002</v>
      </c>
      <c r="H33" s="2">
        <v>286.89999999999998</v>
      </c>
      <c r="I33" s="2" t="s">
        <v>14</v>
      </c>
      <c r="J33" s="2"/>
      <c r="L33" s="2"/>
    </row>
    <row r="34" spans="1:13" x14ac:dyDescent="0.35">
      <c r="A34" s="2" t="s">
        <v>15</v>
      </c>
      <c r="B34" s="2" t="s">
        <v>16</v>
      </c>
      <c r="C34" s="2">
        <v>2022</v>
      </c>
      <c r="D34" s="2" t="s">
        <v>17</v>
      </c>
      <c r="E34" s="2">
        <v>4</v>
      </c>
      <c r="F34" s="2">
        <v>156.19999999999999</v>
      </c>
      <c r="G34" s="2">
        <f>LOG(E34,2)*F34</f>
        <v>312.39999999999998</v>
      </c>
      <c r="H34" s="2">
        <v>287.10000000000002</v>
      </c>
      <c r="I34" s="2" t="s">
        <v>18</v>
      </c>
      <c r="J34" s="2"/>
      <c r="K34" s="2"/>
      <c r="L34" s="2"/>
    </row>
    <row r="35" spans="1:13" x14ac:dyDescent="0.35">
      <c r="A35" s="2" t="s">
        <v>15</v>
      </c>
      <c r="B35" s="2" t="s">
        <v>16</v>
      </c>
      <c r="C35" s="2">
        <v>2022</v>
      </c>
      <c r="D35" s="2" t="s">
        <v>17</v>
      </c>
      <c r="E35" s="2">
        <v>8</v>
      </c>
      <c r="F35" s="2">
        <v>129.69999999999999</v>
      </c>
      <c r="G35" s="2">
        <f>LOG(E35,2)*F35</f>
        <v>389.09999999999997</v>
      </c>
      <c r="H35" s="2">
        <v>311.2</v>
      </c>
      <c r="I35" s="2" t="s">
        <v>14</v>
      </c>
      <c r="J35" s="2"/>
      <c r="L35" s="2"/>
    </row>
    <row r="36" spans="1:13" x14ac:dyDescent="0.35">
      <c r="A36" s="2" t="s">
        <v>15</v>
      </c>
      <c r="B36" s="2" t="s">
        <v>16</v>
      </c>
      <c r="C36" s="2">
        <v>2022</v>
      </c>
      <c r="D36" s="2" t="s">
        <v>17</v>
      </c>
      <c r="E36" s="2">
        <v>6</v>
      </c>
      <c r="F36" s="2">
        <v>143.1</v>
      </c>
      <c r="G36" s="2">
        <f>LOG(E36,2)*F36</f>
        <v>369.9081338531974</v>
      </c>
      <c r="H36" s="2">
        <v>318</v>
      </c>
      <c r="I36" s="2" t="s">
        <v>14</v>
      </c>
      <c r="J36" s="2"/>
      <c r="L36" s="2"/>
    </row>
    <row r="37" spans="1:13" x14ac:dyDescent="0.35">
      <c r="A37" s="2" t="s">
        <v>15</v>
      </c>
      <c r="B37" s="2" t="s">
        <v>16</v>
      </c>
      <c r="C37" s="2">
        <v>2022</v>
      </c>
      <c r="D37" s="2" t="s">
        <v>17</v>
      </c>
      <c r="E37" s="2">
        <v>6</v>
      </c>
      <c r="F37" s="2">
        <v>147.19999999999999</v>
      </c>
      <c r="G37" s="2">
        <f>LOG(E37,2)*F37</f>
        <v>380.50648010615413</v>
      </c>
      <c r="H37" s="2">
        <v>329.9</v>
      </c>
      <c r="I37" s="2" t="s">
        <v>18</v>
      </c>
      <c r="J37" s="2"/>
      <c r="K37" s="2"/>
      <c r="L37" s="2"/>
    </row>
    <row r="38" spans="1:13" x14ac:dyDescent="0.35">
      <c r="A38" s="2" t="s">
        <v>15</v>
      </c>
      <c r="B38" s="2" t="s">
        <v>16</v>
      </c>
      <c r="C38" s="2">
        <v>2022</v>
      </c>
      <c r="D38" s="2" t="s">
        <v>17</v>
      </c>
      <c r="E38" s="2">
        <v>8</v>
      </c>
      <c r="F38" s="2">
        <v>143.69999999999999</v>
      </c>
      <c r="G38" s="2">
        <f>LOG(E38,2)*F38</f>
        <v>431.09999999999997</v>
      </c>
      <c r="H38" s="2">
        <v>363.4</v>
      </c>
      <c r="I38" s="2" t="s">
        <v>18</v>
      </c>
      <c r="J38" s="2"/>
      <c r="K38" s="2"/>
    </row>
    <row r="39" spans="1:13" x14ac:dyDescent="0.35">
      <c r="A39" s="2" t="s">
        <v>43</v>
      </c>
      <c r="B39" s="2" t="s">
        <v>44</v>
      </c>
      <c r="C39" s="2">
        <v>2023</v>
      </c>
      <c r="D39" s="2" t="s">
        <v>17</v>
      </c>
      <c r="E39" s="2">
        <v>16</v>
      </c>
      <c r="F39" s="2"/>
      <c r="G39" s="2">
        <f>LOG(E39,2)*F39</f>
        <v>0</v>
      </c>
      <c r="H39" s="2">
        <v>408</v>
      </c>
      <c r="I39" s="2" t="s">
        <v>18</v>
      </c>
      <c r="J39" s="2"/>
      <c r="K39" s="2">
        <v>0.27500000000000002</v>
      </c>
    </row>
    <row r="40" spans="1:13" x14ac:dyDescent="0.35">
      <c r="A40" s="2" t="s">
        <v>71</v>
      </c>
      <c r="B40" s="2" t="s">
        <v>72</v>
      </c>
      <c r="C40" s="2">
        <v>2024</v>
      </c>
      <c r="D40" s="2" t="s">
        <v>21</v>
      </c>
      <c r="E40" s="2">
        <v>8</v>
      </c>
      <c r="F40" s="2">
        <v>216</v>
      </c>
      <c r="G40" s="2">
        <f t="shared" ref="G40:G48" si="0">LOG(E40,2)*F40</f>
        <v>648</v>
      </c>
      <c r="H40" s="2">
        <v>518.29999999999995</v>
      </c>
      <c r="I40" s="2" t="s">
        <v>18</v>
      </c>
      <c r="J40" s="2" t="s">
        <v>69</v>
      </c>
      <c r="K40" s="2"/>
      <c r="M40" t="s">
        <v>73</v>
      </c>
    </row>
    <row r="41" spans="1:13" x14ac:dyDescent="0.35">
      <c r="A41" s="2" t="s">
        <v>71</v>
      </c>
      <c r="B41" s="2" t="s">
        <v>72</v>
      </c>
      <c r="C41" s="2">
        <v>2024</v>
      </c>
      <c r="D41" s="2" t="s">
        <v>21</v>
      </c>
      <c r="E41" s="2">
        <v>8</v>
      </c>
      <c r="F41" s="2">
        <v>216</v>
      </c>
      <c r="G41" s="2">
        <f t="shared" si="0"/>
        <v>648</v>
      </c>
      <c r="H41" s="2">
        <v>496.9</v>
      </c>
      <c r="I41" s="2" t="s">
        <v>18</v>
      </c>
      <c r="J41" s="2" t="s">
        <v>70</v>
      </c>
      <c r="K41" s="2"/>
      <c r="M41" t="s">
        <v>73</v>
      </c>
    </row>
    <row r="42" spans="1:13" x14ac:dyDescent="0.35">
      <c r="A42" s="2" t="s">
        <v>74</v>
      </c>
      <c r="B42" s="2" t="s">
        <v>16</v>
      </c>
      <c r="C42" s="2">
        <v>2025</v>
      </c>
      <c r="D42" s="2" t="s">
        <v>17</v>
      </c>
      <c r="E42" s="2">
        <v>6</v>
      </c>
      <c r="F42" s="2">
        <v>176</v>
      </c>
      <c r="G42" s="2">
        <f t="shared" si="0"/>
        <v>454.9534001269235</v>
      </c>
      <c r="H42" s="2">
        <v>414</v>
      </c>
      <c r="I42" s="2" t="s">
        <v>9</v>
      </c>
      <c r="M42" t="s">
        <v>73</v>
      </c>
    </row>
    <row r="43" spans="1:13" x14ac:dyDescent="0.35">
      <c r="A43" s="2" t="s">
        <v>74</v>
      </c>
      <c r="B43" s="2" t="s">
        <v>16</v>
      </c>
      <c r="C43" s="2">
        <v>2025</v>
      </c>
      <c r="D43" s="2" t="s">
        <v>17</v>
      </c>
      <c r="E43" s="2">
        <v>8</v>
      </c>
      <c r="F43" s="2">
        <v>176</v>
      </c>
      <c r="G43" s="2">
        <f t="shared" si="0"/>
        <v>528</v>
      </c>
      <c r="H43" s="2">
        <v>467</v>
      </c>
      <c r="I43" s="2" t="s">
        <v>9</v>
      </c>
      <c r="M43" t="s">
        <v>73</v>
      </c>
    </row>
    <row r="44" spans="1:13" x14ac:dyDescent="0.35">
      <c r="A44" s="2" t="s">
        <v>80</v>
      </c>
      <c r="B44" s="2" t="s">
        <v>81</v>
      </c>
      <c r="C44" s="2">
        <v>2025</v>
      </c>
      <c r="D44" s="2" t="s">
        <v>21</v>
      </c>
      <c r="E44" s="2">
        <v>4</v>
      </c>
      <c r="F44" s="2">
        <v>225</v>
      </c>
      <c r="G44" s="2">
        <f t="shared" si="0"/>
        <v>450</v>
      </c>
      <c r="H44" t="s">
        <v>75</v>
      </c>
      <c r="I44" s="2" t="s">
        <v>14</v>
      </c>
      <c r="K44" t="s">
        <v>77</v>
      </c>
      <c r="M44" t="s">
        <v>79</v>
      </c>
    </row>
    <row r="45" spans="1:13" x14ac:dyDescent="0.35">
      <c r="A45" s="2" t="s">
        <v>80</v>
      </c>
      <c r="B45" s="2" t="s">
        <v>81</v>
      </c>
      <c r="C45" s="2">
        <v>2025</v>
      </c>
      <c r="D45" s="2" t="s">
        <v>21</v>
      </c>
      <c r="E45" s="2">
        <v>8</v>
      </c>
      <c r="F45" s="2">
        <v>225</v>
      </c>
      <c r="G45" s="2">
        <f t="shared" si="0"/>
        <v>675</v>
      </c>
      <c r="H45" t="s">
        <v>76</v>
      </c>
      <c r="I45" s="2" t="s">
        <v>14</v>
      </c>
      <c r="K45" t="s">
        <v>78</v>
      </c>
      <c r="M45" t="s">
        <v>79</v>
      </c>
    </row>
    <row r="46" spans="1:13" x14ac:dyDescent="0.35">
      <c r="A46" s="2" t="s">
        <v>82</v>
      </c>
      <c r="B46" s="2" t="s">
        <v>83</v>
      </c>
      <c r="C46" s="2">
        <v>2025</v>
      </c>
      <c r="D46" s="2" t="s">
        <v>21</v>
      </c>
      <c r="E46" s="2">
        <v>4</v>
      </c>
      <c r="F46" s="2">
        <v>200</v>
      </c>
      <c r="G46" s="2">
        <f t="shared" si="0"/>
        <v>400</v>
      </c>
      <c r="H46">
        <f>G46*1/(1+K46)</f>
        <v>355.55555555555554</v>
      </c>
      <c r="K46" s="2">
        <v>0.125</v>
      </c>
    </row>
    <row r="47" spans="1:13" x14ac:dyDescent="0.35">
      <c r="A47" s="2" t="s">
        <v>82</v>
      </c>
      <c r="B47" s="2" t="s">
        <v>83</v>
      </c>
      <c r="C47" s="2">
        <v>2025</v>
      </c>
      <c r="D47" s="2" t="s">
        <v>21</v>
      </c>
      <c r="E47" s="2">
        <v>6</v>
      </c>
      <c r="F47" s="2">
        <v>190</v>
      </c>
      <c r="G47" s="2">
        <f t="shared" si="0"/>
        <v>491.14287513701964</v>
      </c>
      <c r="H47">
        <f>G47*1/(1+K47)</f>
        <v>409.28572928084969</v>
      </c>
      <c r="K47">
        <v>0.2</v>
      </c>
    </row>
    <row r="48" spans="1:13" x14ac:dyDescent="0.35">
      <c r="A48" s="2" t="s">
        <v>82</v>
      </c>
      <c r="B48" s="2" t="s">
        <v>83</v>
      </c>
      <c r="C48" s="2">
        <v>2025</v>
      </c>
      <c r="D48" s="2" t="s">
        <v>21</v>
      </c>
      <c r="E48" s="2">
        <v>8</v>
      </c>
      <c r="F48" s="2">
        <v>180</v>
      </c>
      <c r="G48" s="2">
        <f t="shared" si="0"/>
        <v>540</v>
      </c>
      <c r="H48">
        <v>432</v>
      </c>
    </row>
    <row r="49" spans="7:7" x14ac:dyDescent="0.35">
      <c r="G49" s="2"/>
    </row>
    <row r="50" spans="7:7" x14ac:dyDescent="0.35">
      <c r="G50" s="2"/>
    </row>
    <row r="51" spans="7:7" x14ac:dyDescent="0.35">
      <c r="G51" s="2"/>
    </row>
  </sheetData>
  <autoFilter ref="A1:K42" xr:uid="{00000000-0009-0000-0000-000000000000}">
    <sortState xmlns:xlrd2="http://schemas.microsoft.com/office/spreadsheetml/2017/richdata2" ref="A2:K42">
      <sortCondition ref="A1:A42"/>
    </sortState>
  </autoFilter>
  <conditionalFormatting sqref="H2:H41 H43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2:H43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8740157500000008" bottom="0.78740157500000008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5"/>
  <sheetViews>
    <sheetView workbookViewId="0">
      <pane ySplit="1" topLeftCell="A2" activePane="bottomLeft" state="frozen"/>
      <selection activeCell="L20" sqref="L20"/>
      <selection pane="bottomLeft"/>
    </sheetView>
  </sheetViews>
  <sheetFormatPr baseColWidth="10" defaultRowHeight="14.5" x14ac:dyDescent="0.35"/>
  <cols>
    <col min="4" max="4" width="12.1796875" customWidth="1"/>
    <col min="6" max="6" width="10.90625" customWidth="1"/>
    <col min="7" max="7" width="25.7265625" customWidth="1"/>
    <col min="8" max="8" width="15.90625" customWidth="1"/>
  </cols>
  <sheetData>
    <row r="1" spans="1:23" x14ac:dyDescent="0.35">
      <c r="A1" s="5" t="s">
        <v>49</v>
      </c>
      <c r="B1" s="5" t="s">
        <v>50</v>
      </c>
      <c r="C1" s="6" t="s">
        <v>51</v>
      </c>
      <c r="D1" s="5" t="s">
        <v>52</v>
      </c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3" x14ac:dyDescent="0.35">
      <c r="A2" s="8">
        <v>1</v>
      </c>
      <c r="B2" s="8">
        <v>0.75190000000000001</v>
      </c>
      <c r="C2" s="9">
        <f t="shared" ref="C2:C42" si="0">(1-B2)/B2</f>
        <v>0.32996409096954382</v>
      </c>
      <c r="D2" s="8">
        <v>0.81159999999999999</v>
      </c>
      <c r="E2" s="2"/>
      <c r="F2" s="2"/>
      <c r="G2" s="2"/>
      <c r="H2" s="2"/>
    </row>
    <row r="3" spans="1:23" x14ac:dyDescent="0.35">
      <c r="A3" s="8">
        <v>1</v>
      </c>
      <c r="B3" s="8">
        <v>0.76019999999999999</v>
      </c>
      <c r="C3" s="9">
        <f t="shared" si="0"/>
        <v>0.31544330439358065</v>
      </c>
      <c r="D3" s="8">
        <v>0.81669999999999998</v>
      </c>
      <c r="E3" s="2"/>
      <c r="F3" s="2"/>
      <c r="G3" s="2"/>
      <c r="H3" s="2"/>
    </row>
    <row r="4" spans="1:23" x14ac:dyDescent="0.35">
      <c r="A4" s="8">
        <v>1</v>
      </c>
      <c r="B4" s="8">
        <v>0.76839999999999997</v>
      </c>
      <c r="C4" s="9">
        <f t="shared" si="0"/>
        <v>0.30140551795939619</v>
      </c>
      <c r="D4" s="8">
        <v>0.82410000000000005</v>
      </c>
      <c r="E4" s="2"/>
      <c r="F4" s="2"/>
      <c r="G4" s="2"/>
      <c r="H4" s="2"/>
    </row>
    <row r="5" spans="1:23" x14ac:dyDescent="0.35">
      <c r="A5" s="8">
        <v>1</v>
      </c>
      <c r="B5" s="8">
        <v>0.77659999999999996</v>
      </c>
      <c r="C5" s="9">
        <f t="shared" si="0"/>
        <v>0.28766417718259085</v>
      </c>
      <c r="D5" s="8">
        <v>0.83169999999999999</v>
      </c>
      <c r="E5" s="2"/>
      <c r="F5" s="2"/>
      <c r="G5" s="10" t="s">
        <v>53</v>
      </c>
      <c r="H5" s="2"/>
    </row>
    <row r="6" spans="1:23" ht="18" x14ac:dyDescent="0.4">
      <c r="A6" s="8">
        <v>1</v>
      </c>
      <c r="B6" s="8">
        <v>0.78500000000000003</v>
      </c>
      <c r="C6" s="9">
        <f t="shared" si="0"/>
        <v>0.27388535031847128</v>
      </c>
      <c r="D6" s="8">
        <v>0.84009999999999996</v>
      </c>
      <c r="E6" s="2"/>
      <c r="F6" s="2"/>
      <c r="G6" s="2" t="s">
        <v>54</v>
      </c>
      <c r="H6" s="11">
        <v>168</v>
      </c>
    </row>
    <row r="7" spans="1:23" ht="18" x14ac:dyDescent="0.4">
      <c r="A7" s="8">
        <v>1</v>
      </c>
      <c r="B7" s="8">
        <v>0.79320000000000002</v>
      </c>
      <c r="C7" s="9">
        <f t="shared" si="0"/>
        <v>0.26071608673726676</v>
      </c>
      <c r="D7" s="8">
        <v>0.84589999999999999</v>
      </c>
      <c r="E7" s="2"/>
      <c r="F7" s="2"/>
      <c r="G7" s="2" t="s">
        <v>55</v>
      </c>
      <c r="H7" s="11">
        <v>4</v>
      </c>
    </row>
    <row r="8" spans="1:23" x14ac:dyDescent="0.35">
      <c r="A8" s="8">
        <v>1</v>
      </c>
      <c r="B8" s="8">
        <v>0.8014</v>
      </c>
      <c r="C8" s="12">
        <f t="shared" si="0"/>
        <v>0.24781632143748439</v>
      </c>
      <c r="D8" s="8">
        <v>0.85119999999999996</v>
      </c>
      <c r="E8" s="2"/>
      <c r="F8" s="2"/>
    </row>
    <row r="9" spans="1:23" ht="18" x14ac:dyDescent="0.4">
      <c r="A9" s="8">
        <v>1</v>
      </c>
      <c r="B9" s="8">
        <v>0.80979999999999996</v>
      </c>
      <c r="C9" s="12">
        <f t="shared" si="0"/>
        <v>0.23487280810076566</v>
      </c>
      <c r="D9" s="8">
        <v>0.85740000000000005</v>
      </c>
      <c r="E9" s="2"/>
      <c r="F9" s="2"/>
      <c r="G9" s="2" t="s">
        <v>56</v>
      </c>
      <c r="H9" s="13">
        <v>8.9999999999999993E-3</v>
      </c>
    </row>
    <row r="10" spans="1:23" ht="18" x14ac:dyDescent="0.4">
      <c r="A10" s="8">
        <v>1</v>
      </c>
      <c r="B10" s="8">
        <v>0.81799999999999995</v>
      </c>
      <c r="C10" s="12">
        <f t="shared" si="0"/>
        <v>0.22249388753056243</v>
      </c>
      <c r="D10" s="8">
        <v>0.86850000000000005</v>
      </c>
      <c r="E10" s="2"/>
      <c r="F10" s="2"/>
      <c r="G10" s="2" t="s">
        <v>57</v>
      </c>
      <c r="H10" s="11">
        <v>0.90300000000000002</v>
      </c>
    </row>
    <row r="11" spans="1:23" x14ac:dyDescent="0.35">
      <c r="A11" s="8">
        <v>1</v>
      </c>
      <c r="B11" s="8">
        <v>0.82620000000000005</v>
      </c>
      <c r="C11" s="12">
        <f t="shared" si="0"/>
        <v>0.21036068748487041</v>
      </c>
      <c r="D11" s="8">
        <v>0.87460000000000004</v>
      </c>
      <c r="E11" s="2"/>
      <c r="F11" s="2"/>
    </row>
    <row r="12" spans="1:23" x14ac:dyDescent="0.35">
      <c r="A12" s="8">
        <v>1</v>
      </c>
      <c r="B12" s="8">
        <v>0.83450000000000002</v>
      </c>
      <c r="C12" s="12">
        <f t="shared" si="0"/>
        <v>0.19832234871180346</v>
      </c>
      <c r="D12" s="8">
        <v>0.88290000000000002</v>
      </c>
      <c r="E12" s="2"/>
      <c r="F12" s="2"/>
      <c r="G12" s="14" t="s">
        <v>58</v>
      </c>
      <c r="H12" s="15">
        <f>H6*ROUNDDOWN(LOG(H7,2),1)</f>
        <v>336</v>
      </c>
    </row>
    <row r="13" spans="1:23" x14ac:dyDescent="0.35">
      <c r="A13" s="8">
        <v>1</v>
      </c>
      <c r="B13" s="8">
        <v>0.84279999999999999</v>
      </c>
      <c r="C13" s="12">
        <f t="shared" si="0"/>
        <v>0.18652112007593735</v>
      </c>
      <c r="D13" s="8">
        <v>0.88919999999999999</v>
      </c>
      <c r="E13" s="2"/>
      <c r="F13" s="2"/>
    </row>
    <row r="14" spans="1:23" x14ac:dyDescent="0.35">
      <c r="A14" s="8">
        <v>1</v>
      </c>
      <c r="B14" s="8">
        <v>0.85099999999999998</v>
      </c>
      <c r="C14" s="12">
        <f t="shared" si="0"/>
        <v>0.17508813160987077</v>
      </c>
      <c r="D14" s="8">
        <v>0.89580000000000004</v>
      </c>
      <c r="E14" s="2"/>
      <c r="F14" s="2"/>
      <c r="G14" s="16" t="s">
        <v>9</v>
      </c>
      <c r="H14" s="17">
        <f>H10*H12</f>
        <v>303.40800000000002</v>
      </c>
    </row>
    <row r="15" spans="1:23" x14ac:dyDescent="0.35">
      <c r="A15" s="8">
        <v>1</v>
      </c>
      <c r="B15" s="8">
        <v>0.85929999999999995</v>
      </c>
      <c r="C15" s="12">
        <f t="shared" si="0"/>
        <v>0.16373792621901553</v>
      </c>
      <c r="D15" s="8">
        <v>0.9022</v>
      </c>
      <c r="E15" s="2"/>
      <c r="F15" s="2"/>
    </row>
    <row r="16" spans="1:23" x14ac:dyDescent="0.35">
      <c r="A16" s="18">
        <v>1</v>
      </c>
      <c r="B16" s="18">
        <v>0.86760000000000004</v>
      </c>
      <c r="C16" s="19">
        <f t="shared" si="0"/>
        <v>0.15260488704472103</v>
      </c>
      <c r="D16" s="18">
        <v>0.90900000000000003</v>
      </c>
      <c r="E16" s="2"/>
      <c r="F16" s="2"/>
      <c r="G16" s="20" t="s">
        <v>59</v>
      </c>
      <c r="H16" s="21">
        <f>_xlfn.XLOOKUP(H10, $D$2:$D$31, $B$2:$B$31, "Kein gültiger Code", -1)</f>
        <v>0.85929999999999995</v>
      </c>
    </row>
    <row r="17" spans="1:8" x14ac:dyDescent="0.35">
      <c r="A17" s="8">
        <v>2</v>
      </c>
      <c r="B17" s="8">
        <v>0.87329999999999997</v>
      </c>
      <c r="C17" s="12">
        <f t="shared" si="0"/>
        <v>0.14508187335394485</v>
      </c>
      <c r="D17" s="8">
        <v>0.91500000000000004</v>
      </c>
      <c r="E17" s="2"/>
      <c r="F17" s="2"/>
      <c r="G17" s="22" t="s">
        <v>60</v>
      </c>
      <c r="H17" s="23">
        <f>_xlfn.XLOOKUP(H10, $D$2:$D$31, $C$2:$C$31, "Kein gültiger Code", -1)</f>
        <v>0.16373792621901553</v>
      </c>
    </row>
    <row r="18" spans="1:8" x14ac:dyDescent="0.35">
      <c r="A18" s="8">
        <v>2</v>
      </c>
      <c r="B18" s="8">
        <v>0.879</v>
      </c>
      <c r="C18" s="12">
        <f t="shared" si="0"/>
        <v>0.13765642775881684</v>
      </c>
      <c r="D18" s="8">
        <v>0.92100000000000004</v>
      </c>
      <c r="E18" s="2"/>
      <c r="F18" s="2"/>
      <c r="G18" s="24" t="s">
        <v>61</v>
      </c>
      <c r="H18" s="25">
        <f>H12*H16</f>
        <v>288.72479999999996</v>
      </c>
    </row>
    <row r="19" spans="1:8" x14ac:dyDescent="0.35">
      <c r="A19" s="8">
        <v>2</v>
      </c>
      <c r="B19" s="8">
        <v>0.88480000000000003</v>
      </c>
      <c r="C19" s="12">
        <f t="shared" si="0"/>
        <v>0.13019891500904154</v>
      </c>
      <c r="D19" s="8">
        <v>0.92700000000000005</v>
      </c>
      <c r="E19" s="2"/>
      <c r="F19" s="2"/>
    </row>
    <row r="20" spans="1:8" x14ac:dyDescent="0.35">
      <c r="A20" s="8">
        <v>2</v>
      </c>
      <c r="B20" s="8">
        <v>0.89049999999999996</v>
      </c>
      <c r="C20" s="12">
        <f t="shared" si="0"/>
        <v>0.1229646266142617</v>
      </c>
      <c r="D20" s="8">
        <v>0.93300000000000005</v>
      </c>
      <c r="E20" s="2"/>
      <c r="F20" s="2"/>
    </row>
    <row r="21" spans="1:8" x14ac:dyDescent="0.35">
      <c r="A21" s="8">
        <v>2</v>
      </c>
      <c r="B21" s="8">
        <v>0.8962</v>
      </c>
      <c r="C21" s="12">
        <f t="shared" si="0"/>
        <v>0.11582236108011605</v>
      </c>
      <c r="D21" s="8">
        <v>0.93899999999999995</v>
      </c>
      <c r="E21" s="2"/>
      <c r="F21" s="2"/>
      <c r="G21" s="20" t="s">
        <v>62</v>
      </c>
      <c r="H21" s="21">
        <f>_xlfn.XLOOKUP($H9, $D$32:$D$42, $B$32:$B$42, "Kein gültiger Code", 1)</f>
        <v>0.88890000000000002</v>
      </c>
    </row>
    <row r="22" spans="1:8" x14ac:dyDescent="0.35">
      <c r="A22" s="8">
        <v>2</v>
      </c>
      <c r="B22" s="8">
        <v>0.90190000000000003</v>
      </c>
      <c r="C22" s="12">
        <f t="shared" si="0"/>
        <v>0.10877037365561588</v>
      </c>
      <c r="D22" s="8">
        <v>0.94499999999999995</v>
      </c>
      <c r="E22" s="2"/>
      <c r="F22" s="2"/>
      <c r="G22" s="22" t="s">
        <v>63</v>
      </c>
      <c r="H22" s="23">
        <f>_xlfn.XLOOKUP($H9, $D$32:$D$42, $C$32:$C$42, "Kein gültiger Code", 1)</f>
        <v>0.12498593767577902</v>
      </c>
    </row>
    <row r="23" spans="1:8" x14ac:dyDescent="0.35">
      <c r="A23" s="8">
        <v>2</v>
      </c>
      <c r="B23" s="8">
        <v>0.90769999999999995</v>
      </c>
      <c r="C23" s="12">
        <f t="shared" si="0"/>
        <v>0.10168557893577179</v>
      </c>
      <c r="D23" s="8">
        <v>0.95099999999999996</v>
      </c>
      <c r="E23" s="2"/>
      <c r="F23" s="2"/>
      <c r="G23" s="24" t="s">
        <v>64</v>
      </c>
      <c r="H23" s="25">
        <f>H12*H21</f>
        <v>298.67040000000003</v>
      </c>
    </row>
    <row r="24" spans="1:8" x14ac:dyDescent="0.35">
      <c r="A24" s="8">
        <v>2</v>
      </c>
      <c r="B24" s="8">
        <v>0.91339999999999999</v>
      </c>
      <c r="C24" s="12">
        <f t="shared" si="0"/>
        <v>9.4810597766586388E-2</v>
      </c>
      <c r="D24" s="8">
        <v>0.95699999999999996</v>
      </c>
      <c r="E24" s="2"/>
      <c r="F24" s="2"/>
    </row>
    <row r="25" spans="1:8" x14ac:dyDescent="0.35">
      <c r="A25" s="8">
        <v>2</v>
      </c>
      <c r="B25" s="8">
        <v>0.91910000000000003</v>
      </c>
      <c r="C25" s="12">
        <f t="shared" si="0"/>
        <v>8.8020890001087981E-2</v>
      </c>
      <c r="D25" s="8">
        <v>0.96299999999999997</v>
      </c>
      <c r="E25" s="2"/>
      <c r="F25" s="2"/>
    </row>
    <row r="26" spans="1:8" x14ac:dyDescent="0.35">
      <c r="A26" s="8">
        <v>2</v>
      </c>
      <c r="B26" s="8">
        <v>0.92479999999999996</v>
      </c>
      <c r="C26" s="12">
        <f t="shared" si="0"/>
        <v>8.1314878892733616E-2</v>
      </c>
      <c r="D26" s="8">
        <v>0.96899999999999997</v>
      </c>
      <c r="E26" s="2"/>
      <c r="F26" s="2"/>
      <c r="G26" s="2"/>
      <c r="H26" s="2"/>
    </row>
    <row r="27" spans="1:8" x14ac:dyDescent="0.35">
      <c r="A27" s="8">
        <v>2</v>
      </c>
      <c r="B27" s="8">
        <v>0.93059999999999998</v>
      </c>
      <c r="C27" s="12">
        <f t="shared" si="0"/>
        <v>7.4575542660649058E-2</v>
      </c>
      <c r="D27" s="8">
        <v>0.97499999999999998</v>
      </c>
      <c r="E27" s="2"/>
      <c r="F27" s="2"/>
      <c r="G27" s="2"/>
      <c r="H27" s="2"/>
    </row>
    <row r="28" spans="1:8" x14ac:dyDescent="0.35">
      <c r="A28" s="8">
        <v>2</v>
      </c>
      <c r="B28" s="8">
        <v>0.93630000000000002</v>
      </c>
      <c r="C28" s="12">
        <f t="shared" si="0"/>
        <v>6.8033749866495755E-2</v>
      </c>
      <c r="D28" s="8">
        <v>0.98099999999999998</v>
      </c>
      <c r="E28" s="2"/>
      <c r="F28" s="2"/>
      <c r="G28" s="2"/>
      <c r="H28" s="2"/>
    </row>
    <row r="29" spans="1:8" x14ac:dyDescent="0.35">
      <c r="A29" s="8">
        <v>2</v>
      </c>
      <c r="B29" s="8">
        <v>0.94199999999999995</v>
      </c>
      <c r="C29" s="12">
        <f t="shared" si="0"/>
        <v>6.1571125265392837E-2</v>
      </c>
      <c r="D29" s="8">
        <v>0.98699999999999999</v>
      </c>
      <c r="E29" s="2"/>
      <c r="F29" s="2"/>
      <c r="G29" s="2"/>
      <c r="H29" s="2"/>
    </row>
    <row r="30" spans="1:8" x14ac:dyDescent="0.35">
      <c r="A30" s="8">
        <v>2</v>
      </c>
      <c r="B30" s="8">
        <v>0.94769999999999999</v>
      </c>
      <c r="C30" s="12">
        <f t="shared" si="0"/>
        <v>5.5186240371425568E-2</v>
      </c>
      <c r="D30" s="8">
        <v>0.99299999999999999</v>
      </c>
      <c r="E30" s="2"/>
      <c r="F30" s="2"/>
      <c r="G30" s="2"/>
      <c r="H30" s="2"/>
    </row>
    <row r="31" spans="1:8" x14ac:dyDescent="0.35">
      <c r="A31" s="18">
        <v>2</v>
      </c>
      <c r="B31" s="18">
        <v>0.95350000000000001</v>
      </c>
      <c r="C31" s="19">
        <f t="shared" si="0"/>
        <v>4.8767697954902975E-2</v>
      </c>
      <c r="D31" s="18">
        <v>0.999</v>
      </c>
      <c r="E31" s="2"/>
      <c r="F31" s="2"/>
      <c r="G31" s="2"/>
      <c r="H31" s="2"/>
    </row>
    <row r="32" spans="1:8" x14ac:dyDescent="0.35">
      <c r="A32" s="8">
        <v>3</v>
      </c>
      <c r="B32" s="8">
        <v>0.75</v>
      </c>
      <c r="C32" s="12">
        <f t="shared" si="0"/>
        <v>0.33333333333333331</v>
      </c>
      <c r="D32" s="26">
        <v>2.12E-2</v>
      </c>
      <c r="E32" s="2"/>
      <c r="F32" s="2"/>
      <c r="G32" s="2"/>
      <c r="H32" s="2"/>
    </row>
    <row r="33" spans="1:8" x14ac:dyDescent="0.35">
      <c r="A33" s="8">
        <v>3</v>
      </c>
      <c r="B33" s="8">
        <v>0.8</v>
      </c>
      <c r="C33" s="12">
        <f t="shared" si="0"/>
        <v>0.24999999999999994</v>
      </c>
      <c r="D33" s="26">
        <v>1.7600000000000001E-2</v>
      </c>
      <c r="E33" s="2"/>
      <c r="F33" s="2"/>
      <c r="G33" s="2"/>
      <c r="H33" s="2"/>
    </row>
    <row r="34" spans="1:8" x14ac:dyDescent="0.35">
      <c r="A34" s="8">
        <v>3</v>
      </c>
      <c r="B34" s="8">
        <v>0.81230000000000002</v>
      </c>
      <c r="C34" s="12">
        <f t="shared" si="0"/>
        <v>0.23107226394189337</v>
      </c>
      <c r="D34" s="26">
        <v>1.6199999999999999E-2</v>
      </c>
      <c r="E34" s="2"/>
      <c r="F34" s="2"/>
      <c r="G34" s="2"/>
      <c r="H34" s="2"/>
    </row>
    <row r="35" spans="1:8" x14ac:dyDescent="0.35">
      <c r="A35" s="8">
        <v>3</v>
      </c>
      <c r="B35" s="8">
        <v>0.83330000000000004</v>
      </c>
      <c r="C35" s="12">
        <f t="shared" si="0"/>
        <v>0.20004800192007674</v>
      </c>
      <c r="D35" s="26">
        <v>1.44E-2</v>
      </c>
      <c r="E35" s="2"/>
      <c r="F35" s="2"/>
      <c r="G35" s="2"/>
      <c r="H35" s="2"/>
    </row>
    <row r="36" spans="1:8" x14ac:dyDescent="0.35">
      <c r="A36" s="8">
        <v>3</v>
      </c>
      <c r="B36" s="8">
        <v>0.85709999999999997</v>
      </c>
      <c r="C36" s="12">
        <f t="shared" si="0"/>
        <v>0.16672500291681255</v>
      </c>
      <c r="D36" s="26">
        <v>1.2500000000000001E-2</v>
      </c>
      <c r="E36" s="2"/>
      <c r="F36" s="2"/>
      <c r="G36" s="2"/>
      <c r="H36" s="2"/>
    </row>
    <row r="37" spans="1:8" x14ac:dyDescent="0.35">
      <c r="A37" s="8">
        <v>3</v>
      </c>
      <c r="B37" s="8">
        <v>0.875</v>
      </c>
      <c r="C37" s="12">
        <f t="shared" si="0"/>
        <v>0.14285714285714285</v>
      </c>
      <c r="D37" s="26">
        <v>1.03E-2</v>
      </c>
      <c r="E37" s="2"/>
      <c r="F37" s="2"/>
      <c r="G37" s="2"/>
      <c r="H37" s="2"/>
    </row>
    <row r="38" spans="1:8" x14ac:dyDescent="0.35">
      <c r="A38" s="8">
        <v>3</v>
      </c>
      <c r="B38" s="8">
        <v>0.88890000000000002</v>
      </c>
      <c r="C38" s="12">
        <f t="shared" si="0"/>
        <v>0.12498593767577902</v>
      </c>
      <c r="D38" s="26">
        <v>9.2899999999999996E-3</v>
      </c>
      <c r="E38" s="2"/>
      <c r="F38" s="2"/>
      <c r="G38" s="2"/>
      <c r="H38" s="2"/>
    </row>
    <row r="39" spans="1:8" x14ac:dyDescent="0.35">
      <c r="A39" s="8">
        <v>3</v>
      </c>
      <c r="B39" s="8">
        <v>0.9</v>
      </c>
      <c r="C39" s="12">
        <f t="shared" si="0"/>
        <v>0.11111111111111108</v>
      </c>
      <c r="D39" s="26">
        <v>8.3300000000000006E-3</v>
      </c>
      <c r="E39" s="2"/>
      <c r="F39" s="2"/>
      <c r="G39" s="2"/>
      <c r="H39" s="2"/>
    </row>
    <row r="40" spans="1:8" x14ac:dyDescent="0.35">
      <c r="A40" s="8">
        <v>3</v>
      </c>
      <c r="B40" s="8">
        <v>0.90910000000000002</v>
      </c>
      <c r="C40" s="12">
        <f t="shared" si="0"/>
        <v>9.998900010999888E-2</v>
      </c>
      <c r="D40" s="26">
        <v>7.5399999999999998E-3</v>
      </c>
      <c r="E40" s="2"/>
      <c r="F40" s="2"/>
      <c r="G40" s="2"/>
      <c r="H40" s="2"/>
    </row>
    <row r="41" spans="1:8" x14ac:dyDescent="0.35">
      <c r="A41" s="8">
        <v>3</v>
      </c>
      <c r="B41" s="8">
        <v>0.91669999999999996</v>
      </c>
      <c r="C41" s="12">
        <f t="shared" si="0"/>
        <v>9.0869422930075314E-2</v>
      </c>
      <c r="D41" s="26">
        <v>7.0400000000000003E-3</v>
      </c>
      <c r="E41" s="2"/>
      <c r="F41" s="2"/>
      <c r="G41" s="2"/>
      <c r="H41" s="2"/>
    </row>
    <row r="42" spans="1:8" x14ac:dyDescent="0.35">
      <c r="A42" s="18">
        <v>3</v>
      </c>
      <c r="B42" s="18">
        <v>0.94120000000000004</v>
      </c>
      <c r="C42" s="19">
        <f t="shared" si="0"/>
        <v>6.2473438164045859E-2</v>
      </c>
      <c r="D42" s="27">
        <v>4.7000000000000002E-3</v>
      </c>
    </row>
    <row r="43" spans="1:8" x14ac:dyDescent="0.35">
      <c r="A43" s="8">
        <v>4</v>
      </c>
      <c r="C43" s="28">
        <v>5.1999999999999998E-2</v>
      </c>
      <c r="E43" t="s">
        <v>65</v>
      </c>
    </row>
    <row r="44" spans="1:8" x14ac:dyDescent="0.35">
      <c r="A44" s="8">
        <v>4</v>
      </c>
      <c r="C44" s="28">
        <v>6.7000000000000004E-2</v>
      </c>
      <c r="E44" t="s">
        <v>66</v>
      </c>
    </row>
    <row r="45" spans="1:8" x14ac:dyDescent="0.35">
      <c r="A45" s="8">
        <v>4</v>
      </c>
      <c r="C45" s="28">
        <v>0.12889999999999999</v>
      </c>
      <c r="D45" s="26">
        <v>4.7999999999999996E-3</v>
      </c>
      <c r="E45" t="s">
        <v>67</v>
      </c>
    </row>
  </sheetData>
  <conditionalFormatting sqref="H14 H12 H18 H23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8740157500000008" bottom="0.78740157500000008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G A E A A B Q S w M E F A A C A A g A m 0 5 Z W g X f o T O m A A A A 9 w A A A B I A H A B D b 2 5 m a W c v U G F j a 2 F n Z S 5 4 b W w g o h g A K K A U A A A A A A A A A A A A A A A A A A A A A A A A A A A A h Y 8 x D o I w G I W v Q r r T F h g E 8 l M G d Z P E x M S 4 N q V C I x R D i + V u D h 7 J K 4 h R 1 M 3 x f e 8 b 3 r t f b 5 C P b e N d Z G 9 U p z M U Y I o 8 q U V X K l 1 l a L B H P 0 Y 5 g y 0 X J 1 5 J b 5 K 1 S U d T Z q i 2 9 p w S 4 p z D L s J d X 5 G Q 0 o A c i s 1 O 1 L L l 6 C O r / 7 K v t L F c C 4 k Y 7 F 9 j W I i D K M F B v E g w B T J T K J T + G u E 0 + N n + Q F g O j R 1 6 y U r p r 9 Z A 5 g j k f Y I 9 A F B L A w Q U A A I A C A C b T l l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m 0 5 Z W j 7 Q I W V Y A Q A A g g U A A B M A H A B G b 3 J t d W x h c y 9 T Z W N 0 a W 9 u M S 5 t I K I Y A C i g F A A A A A A A A A A A A A A A A A A A A A A A A A A A A O 1 R Q W 7 C M B C 8 R 8 o f L H N J J C s S 0 P Z A l U M b K H A o b U l 6 g h 5 M s p B I j l 3 Z D g U h f t M 3 9 A N 8 r E t T C V S J S y + V K n y x v T s z n v U Y S G 2 h J I n r v X n t O q 5 j c q 4 h I 3 N I S U g E W N c h u J 4 q E A K w E p l l 0 F V p V Y K 0 3 l 0 h I I i U t H g x H o 0 6 0 2 c D 2 k z j Q n A z 7 a o 3 K R T P z B T F A r u y 1 G e T L o i i L C z o k H Y o I 5 E S V S l N 2 G a k J 1 O V F X I R N l u X L Y Y v K g u x X Q s I D 8 d g p C S 8 + K w 2 1 a C D 3 U c O m i z A 2 G p u g Q y A Z 6 A p + k z 4 D O G P W p X I r c v G q 6 d g Z P J d v x E i T r n g 2 o R W V 8 f C f d i 9 S + S g U Z K s X w + K i e b S z J U u a + f Y A + O d N M I 2 G z p E n R W O O p T 2 6 i L Y E 7 a M b O j D E j Q X A n 8 g A z L m F h B i s U l k V c 5 A f 2 F G / f s h S X I N J l c i + w H Y + q 5 T y F O G j 7 N s 0 H 2 a X s u n 5 0 j / V 6 T t c 6 R / H + l t b / z b R D 8 B U E s B A i 0 A F A A C A A g A m 0 5 Z W g X f o T O m A A A A 9 w A A A B I A A A A A A A A A A A A A A A A A A A A A A E N v b m Z p Z y 9 Q Y W N r Y W d l L n h t b F B L A Q I t A B Q A A g A I A J t O W V o P y u m r p A A A A O k A A A A T A A A A A A A A A A A A A A A A A P I A A A B b Q 2 9 u d G V u d F 9 U e X B l c 1 0 u e G 1 s U E s B A i 0 A F A A C A A g A m 0 5 Z W j 7 Q I W V Y A Q A A g g U A A B M A A A A A A A A A A A A A A A A A 4 w E A A E Z v c m 1 1 b G F z L 1 N l Y 3 R p b 2 4 x L m 1 Q S w U G A A A A A A M A A w D C A A A A i A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u h o A A A A A A A C Y G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Z m V j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Z W Q 4 N 2 E 4 N j U t Y T h i Z C 0 0 Y T I 4 L T h i M D c t Z W I y N m M 2 M T h m N z d l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y L T I 1 V D A 4 O j M z O j U 0 L j Y x O T E y M z d a I i A v P j x F b n R y e S B U e X B l P S J G a W x s Q 2 9 s d W 1 u V H l w Z X M i I F Z h b H V l P S J z Q X d V R i I g L z 4 8 R W 5 0 c n k g V H l w Z T 0 i R m l s b E N v b H V t b k 5 h b W V z I i B W Y W x 1 Z T 0 i c 1 s m c X V v d D t J b m R l e C Z x d W 9 0 O y w m c X V v d D t P d m V y Y W x s I E N v Z G U g U m F 0 Z S Z x d W 9 0 O y w m c X V v d D t O R 0 1 J I F R o c m V z a G 9 s Z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Z l Y y 9 B d X R v U m V t b 3 Z l Z E N v b H V t b n M x L n t J b m R l e C w w f S Z x d W 9 0 O y w m c X V v d D t T Z W N 0 a W 9 u M S 9 m Z W M v Q X V 0 b 1 J l b W 9 2 Z W R D b 2 x 1 b W 5 z M S 5 7 T 3 Z l c m F s b C B D b 2 R l I F J h d G U s M X 0 m c X V v d D s s J n F 1 b 3 Q 7 U 2 V j d G l v b j E v Z m V j L 0 F 1 d G 9 S Z W 1 v d m V k Q 2 9 s d W 1 u c z E u e 0 5 H T U k g V G h y Z X N o b 2 x k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2 Z l Y y 9 B d X R v U m V t b 3 Z l Z E N v b H V t b n M x L n t J b m R l e C w w f S Z x d W 9 0 O y w m c X V v d D t T Z W N 0 a W 9 u M S 9 m Z W M v Q X V 0 b 1 J l b W 9 2 Z W R D b 2 x 1 b W 5 z M S 5 7 T 3 Z l c m F s b C B D b 2 R l I F J h d G U s M X 0 m c X V v d D s s J n F 1 b 3 Q 7 U 2 V j d G l v b j E v Z m V j L 0 F 1 d G 9 S Z W 1 v d m V k Q 2 9 s d W 1 u c z E u e 0 5 H T U k g V G h y Z X N o b 2 x k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m Z W M v U X V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m V j L 0 g l Q z M l Q j Z o Z X I l M j B n Z X N 0 d W Z 0 Z S U y M E h l Y W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l Y y 9 H Z S V D M y V B N G 5 k Z X J 0 Z X I l M j B U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Z W M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x Z G Q z N W V l Z i 0 3 Y T c 4 L T Q 4 Z G I t Y j U 4 M C 0 w N j A w O D I 2 M m Y 2 M z I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I t M j V U M D g 6 M z Q 6 M z U u M T M 4 O D M z M l o i I C 8 + P E V u d H J 5 I F R 5 c G U 9 I k Z p b G x D b 2 x 1 b W 5 U e X B l c y I g V m F s d W U 9 I n N B d 1 V G I i A v P j x F b n R y e S B U e X B l P S J G a W x s Q 2 9 s d W 1 u T m F t Z X M i I F Z h b H V l P S J z W y Z x d W 9 0 O 0 l u Z G V 4 J n F 1 b 3 Q 7 L C Z x d W 9 0 O 0 9 2 Z X J h b G w g Q 2 9 k Z S B S Y X R l J n F 1 b 3 Q 7 L C Z x d W 9 0 O 0 5 H T U k g V G h y Z X N o b 2 x k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Z m V j I C g y K S 9 B d X R v U m V t b 3 Z l Z E N v b H V t b n M x L n t J b m R l e C w w f S Z x d W 9 0 O y w m c X V v d D t T Z W N 0 a W 9 u M S 9 m Z W M g K D I p L 0 F 1 d G 9 S Z W 1 v d m V k Q 2 9 s d W 1 u c z E u e 0 9 2 Z X J h b G w g Q 2 9 k Z S B S Y X R l L D F 9 J n F 1 b 3 Q 7 L C Z x d W 9 0 O 1 N l Y 3 R p b 2 4 x L 2 Z l Y y A o M i k v Q X V 0 b 1 J l b W 9 2 Z W R D b 2 x 1 b W 5 z M S 5 7 T k d N S S B U a H J l c 2 h v b G Q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Z m V j I C g y K S 9 B d X R v U m V t b 3 Z l Z E N v b H V t b n M x L n t J b m R l e C w w f S Z x d W 9 0 O y w m c X V v d D t T Z W N 0 a W 9 u M S 9 m Z W M g K D I p L 0 F 1 d G 9 S Z W 1 v d m V k Q 2 9 s d W 1 u c z E u e 0 9 2 Z X J h b G w g Q 2 9 k Z S B S Y X R l L D F 9 J n F 1 b 3 Q 7 L C Z x d W 9 0 O 1 N l Y 3 R p b 2 4 x L 2 Z l Y y A o M i k v Q X V 0 b 1 J l b W 9 2 Z W R D b 2 x 1 b W 5 z M S 5 7 T k d N S S B U a H J l c 2 h v b G Q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Z l Y y U y M C g y K S 9 R d W V s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Z W M l M j A o M i k v S C V D M y V C N m h l c i U y M G d l c 3 R 1 Z n R l J T I w S G V h Z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m V j J T I w K D I p L 0 d l J U M z J U E 0 b m R l c n R l c i U y M F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l Y y U y M C g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I 1 M z I 0 N W I 4 L T J j Z j I t N D Q 2 Z C 1 i M z d i L T B h M T Z k Z W U z Z T g 4 Y i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i 0 y N V Q w O D o z N T o 0 N y 4 5 O D Q x N D U x W i I g L z 4 8 R W 5 0 c n k g V H l w Z T 0 i R m l s b E N v b H V t b l R 5 c G V z I i B W Y W x 1 Z T 0 i c 0 F 3 V U Y i I C 8 + P E V u d H J 5 I F R 5 c G U 9 I k Z p b G x D b 2 x 1 b W 5 O Y W 1 l c y I g V m F s d W U 9 I n N b J n F 1 b 3 Q 7 S W 5 k Z X g m c X V v d D s s J n F 1 b 3 Q 7 T 3 Z l c m F s b C B D b 2 R l I F J h d G U m c X V v d D s s J n F 1 b 3 Q 7 Q k V S I F R o c m V z a G 9 s Z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Z l Y y A o M y k v Q X V 0 b 1 J l b W 9 2 Z W R D b 2 x 1 b W 5 z M S 5 7 S W 5 k Z X g s M H 0 m c X V v d D s s J n F 1 b 3 Q 7 U 2 V j d G l v b j E v Z m V j I C g z K S 9 B d X R v U m V t b 3 Z l Z E N v b H V t b n M x L n t P d m V y Y W x s I E N v Z G U g U m F 0 Z S w x f S Z x d W 9 0 O y w m c X V v d D t T Z W N 0 a W 9 u M S 9 m Z W M g K D M p L 0 F 1 d G 9 S Z W 1 v d m V k Q 2 9 s d W 1 u c z E u e 0 J F U i B U a H J l c 2 h v b G Q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Z m V j I C g z K S 9 B d X R v U m V t b 3 Z l Z E N v b H V t b n M x L n t J b m R l e C w w f S Z x d W 9 0 O y w m c X V v d D t T Z W N 0 a W 9 u M S 9 m Z W M g K D M p L 0 F 1 d G 9 S Z W 1 v d m V k Q 2 9 s d W 1 u c z E u e 0 9 2 Z X J h b G w g Q 2 9 k Z S B S Y X R l L D F 9 J n F 1 b 3 Q 7 L C Z x d W 9 0 O 1 N l Y 3 R p b 2 4 x L 2 Z l Y y A o M y k v Q X V 0 b 1 J l b W 9 2 Z W R D b 2 x 1 b W 5 z M S 5 7 Q k V S I F R o c m V z a G 9 s Z C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Z m V j J T I w K D M p L 1 F 1 Z W x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l Y y U y M C g z K S 9 I J U M z J U I 2 a G V y J T I w Z 2 V z d H V m d G U l M j B I Z W F k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Z W M l M j A o M y k v R 2 U l Q z M l Q T R u Z G V y d G V y J T I w V H l w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J s i q a C 0 3 S Z C s U 5 C b V E A s 3 A A A A A A A g A A A A A A E G Y A A A A B A A A g A A A A k 3 G W u 2 v O t e F 9 K D 3 v G v f j k A Q N W S 4 H u Y U 0 b 2 s f N 4 O a s B k A A A A A D o A A A A A C A A A g A A A A B v P W v A r F P D c g a 5 K l F F r I X H j w J M d o 1 1 m Y E d Z v L Y x / u A t Q A A A A 7 f g 2 O o R N E y U m E H I T 2 / z 4 O G / O W U l u 3 y x X b z s m b E q s 5 Y N K r j V 4 E T 4 6 p f x i G A x u a + e E F H T 1 k G 8 r v A S y d R y h L 9 9 R O o E 0 e R Z U z 1 F o H Y 5 F K M L K T J F A A A A A 2 E H x G F u t K k U G b q h k l Z h O z v j Z P C G T E x U g 6 K Y L 3 V W Y 9 q e M 4 B / 2 l M O b n y G V z 9 S 5 + j 7 L S V j A + 9 + 1 G q 1 0 w x y h S D / m 6 Q = = < / D a t a M a s h u p > 
</file>

<file path=customXml/itemProps1.xml><?xml version="1.0" encoding="utf-8"?>
<ds:datastoreItem xmlns:ds="http://schemas.openxmlformats.org/officeDocument/2006/customXml" ds:itemID="{4E8075F8-0A9E-4B7C-9B0D-9E5EFD2E84F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Literature</vt:lpstr>
      <vt:lpstr>FEC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Silas Oettinghaus</dc:creator>
  <cp:lastModifiedBy>Silas Oettinghaus</cp:lastModifiedBy>
  <cp:revision>1</cp:revision>
  <dcterms:created xsi:type="dcterms:W3CDTF">2025-02-24T14:40:18Z</dcterms:created>
  <dcterms:modified xsi:type="dcterms:W3CDTF">2025-11-28T12:22:56Z</dcterms:modified>
</cp:coreProperties>
</file>